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M:\Forms\"/>
    </mc:Choice>
  </mc:AlternateContent>
  <xr:revisionPtr revIDLastSave="0" documentId="8_{DA9BAEF5-6E51-4F30-8B5C-A53A6B6C2643}" xr6:coauthVersionLast="47" xr6:coauthVersionMax="47" xr10:uidLastSave="{00000000-0000-0000-0000-000000000000}"/>
  <bookViews>
    <workbookView xWindow="38290" yWindow="30" windowWidth="38620" windowHeight="21100" xr2:uid="{00000000-000D-0000-FFFF-FFFF00000000}"/>
  </bookViews>
  <sheets>
    <sheet name="Instructions" sheetId="2" r:id="rId1"/>
    <sheet name="Concrete Batching" sheetId="3" r:id="rId2"/>
    <sheet name="PM Emission Factors" sheetId="1" r:id="rId3"/>
    <sheet name="Toxic Emissions" sheetId="5" r:id="rId4"/>
  </sheets>
  <definedNames>
    <definedName name="_xlnm.Print_Area" localSheetId="3">'Toxic Emissions'!$A$1:$M$34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5" l="1"/>
  <c r="F3" i="5"/>
  <c r="J3" i="5"/>
  <c r="A5" i="5"/>
  <c r="A7" i="5"/>
  <c r="A10" i="5"/>
  <c r="H11" i="5" s="1"/>
  <c r="A13" i="5"/>
  <c r="A15" i="5"/>
  <c r="C16" i="5" s="1"/>
  <c r="A18" i="5"/>
  <c r="F19" i="5" s="1"/>
  <c r="A20" i="5"/>
  <c r="J21" i="5" s="1"/>
  <c r="K20" i="5"/>
  <c r="J20" i="5"/>
  <c r="I20" i="5"/>
  <c r="I21" i="5" s="1"/>
  <c r="H20" i="5"/>
  <c r="H21" i="5" s="1"/>
  <c r="G20" i="5"/>
  <c r="F20" i="5"/>
  <c r="E20" i="5"/>
  <c r="D20" i="5"/>
  <c r="C20" i="5"/>
  <c r="K18" i="5"/>
  <c r="J18" i="5"/>
  <c r="I18" i="5"/>
  <c r="H18" i="5"/>
  <c r="G18" i="5"/>
  <c r="F18" i="5"/>
  <c r="E18" i="5"/>
  <c r="E19" i="5" s="1"/>
  <c r="D18" i="5"/>
  <c r="D19" i="5" s="1"/>
  <c r="C18" i="5"/>
  <c r="J15" i="5"/>
  <c r="J16" i="5" s="1"/>
  <c r="I15" i="5"/>
  <c r="H15" i="5"/>
  <c r="G15" i="5"/>
  <c r="F15" i="5"/>
  <c r="E15" i="5"/>
  <c r="C15" i="5"/>
  <c r="J13" i="5"/>
  <c r="I13" i="5"/>
  <c r="H13" i="5"/>
  <c r="G13" i="5"/>
  <c r="F13" i="5"/>
  <c r="E13" i="5"/>
  <c r="C13" i="5"/>
  <c r="K10" i="5"/>
  <c r="K11" i="5" s="1"/>
  <c r="J10" i="5"/>
  <c r="J11" i="5" s="1"/>
  <c r="I10" i="5"/>
  <c r="H10" i="5"/>
  <c r="G10" i="5"/>
  <c r="F10" i="5"/>
  <c r="E10" i="5"/>
  <c r="D10" i="5"/>
  <c r="C10" i="5"/>
  <c r="C11" i="5"/>
  <c r="I7" i="5"/>
  <c r="I8" i="5" s="1"/>
  <c r="H7" i="5"/>
  <c r="H8" i="5" s="1"/>
  <c r="G7" i="5"/>
  <c r="G8" i="5" s="1"/>
  <c r="F7" i="5"/>
  <c r="F8" i="5" s="1"/>
  <c r="D7" i="5"/>
  <c r="D8" i="5" s="1"/>
  <c r="C7" i="5"/>
  <c r="J5" i="5"/>
  <c r="J6" i="5" s="1"/>
  <c r="I5" i="5"/>
  <c r="I6" i="5" s="1"/>
  <c r="H5" i="5"/>
  <c r="G5" i="5"/>
  <c r="F5" i="5"/>
  <c r="F6" i="5" s="1"/>
  <c r="E5" i="5"/>
  <c r="D5" i="5"/>
  <c r="C5" i="5"/>
  <c r="I31" i="1"/>
  <c r="I32" i="1" s="1"/>
  <c r="BS41" i="3" s="1"/>
  <c r="BS46" i="3" s="1"/>
  <c r="H31" i="1"/>
  <c r="H32" i="1" s="1"/>
  <c r="BS40" i="3" s="1"/>
  <c r="BS45" i="3" s="1"/>
  <c r="G31" i="1"/>
  <c r="G32" i="1" s="1"/>
  <c r="BH41" i="3" s="1"/>
  <c r="F31" i="1"/>
  <c r="F32" i="1" s="1"/>
  <c r="BH40" i="3" s="1"/>
  <c r="I14" i="1"/>
  <c r="I15" i="1" s="1"/>
  <c r="AW41" i="3" s="1"/>
  <c r="AW46" i="3" s="1"/>
  <c r="H14" i="1"/>
  <c r="H15" i="1"/>
  <c r="AW40" i="3" s="1"/>
  <c r="AW45" i="3" s="1"/>
  <c r="G14" i="1"/>
  <c r="G15" i="1"/>
  <c r="AL41" i="3" s="1"/>
  <c r="AL46" i="3" s="1"/>
  <c r="F14" i="1"/>
  <c r="F15" i="1"/>
  <c r="AL40" i="3" s="1"/>
  <c r="AL45" i="3" s="1"/>
  <c r="G21" i="5"/>
  <c r="I16" i="5"/>
  <c r="I19" i="5"/>
  <c r="F21" i="5"/>
  <c r="G16" i="5"/>
  <c r="E6" i="5"/>
  <c r="F16" i="5"/>
  <c r="G6" i="5"/>
  <c r="C8" i="5"/>
  <c r="D21" i="5"/>
  <c r="H19" i="5"/>
  <c r="H6" i="5"/>
  <c r="D6" i="5"/>
  <c r="E16" i="5"/>
  <c r="C6" i="5"/>
  <c r="K21" i="5" l="1"/>
  <c r="D11" i="5"/>
  <c r="I11" i="5"/>
  <c r="C14" i="5"/>
  <c r="G11" i="5"/>
  <c r="E21" i="5"/>
  <c r="C19" i="5"/>
  <c r="J19" i="5"/>
  <c r="E11" i="5"/>
  <c r="K19" i="5"/>
  <c r="F11" i="5"/>
  <c r="G19" i="5"/>
  <c r="H16" i="5"/>
  <c r="C21" i="5"/>
  <c r="BH46" i="3"/>
  <c r="K22" i="5" s="1"/>
  <c r="BH45" i="3"/>
  <c r="J22" i="5"/>
  <c r="C22" i="5"/>
  <c r="G22" i="5"/>
  <c r="E22" i="5"/>
  <c r="F22" i="5"/>
  <c r="D22" i="5"/>
  <c r="F14" i="5"/>
  <c r="E14" i="5"/>
  <c r="G14" i="5"/>
  <c r="I14" i="5"/>
  <c r="H14" i="5"/>
  <c r="J14" i="5"/>
  <c r="H22" i="5" l="1"/>
  <c r="I22" i="5"/>
</calcChain>
</file>

<file path=xl/sharedStrings.xml><?xml version="1.0" encoding="utf-8"?>
<sst xmlns="http://schemas.openxmlformats.org/spreadsheetml/2006/main" count="270" uniqueCount="179">
  <si>
    <r>
      <t>PLANT WIDE EMISSION FACTORS PER YARD OF TRUCK MIX CONCRETE</t>
    </r>
    <r>
      <rPr>
        <vertAlign val="superscript"/>
        <sz val="12"/>
        <rFont val="Times New Roman"/>
        <family val="1"/>
      </rPr>
      <t xml:space="preserve"> a</t>
    </r>
  </si>
  <si>
    <t xml:space="preserve">Uncontrolled </t>
  </si>
  <si>
    <t xml:space="preserve">Controlled </t>
  </si>
  <si>
    <t>PM</t>
  </si>
  <si>
    <r>
      <t>PM</t>
    </r>
    <r>
      <rPr>
        <vertAlign val="subscript"/>
        <sz val="12"/>
        <rFont val="Times New Roman"/>
        <family val="1"/>
      </rPr>
      <t>10</t>
    </r>
  </si>
  <si>
    <t>Activity (Process or Operation)</t>
  </si>
  <si>
    <t>SCC</t>
  </si>
  <si>
    <t>(lb/yd 3)</t>
  </si>
  <si>
    <t>Aggregate delivery to ground storage</t>
  </si>
  <si>
    <t>3-05-011-21</t>
  </si>
  <si>
    <t xml:space="preserve">Sand delivery to ground storage </t>
  </si>
  <si>
    <t>3-05-011-22</t>
  </si>
  <si>
    <t>Aggregate transfer to conveyor</t>
  </si>
  <si>
    <t>3-05-011-23</t>
  </si>
  <si>
    <t>Sand transfer to conveyor</t>
  </si>
  <si>
    <t>3-05-011-24</t>
  </si>
  <si>
    <t>Aggregate transfer to elevated storage</t>
  </si>
  <si>
    <t>3-05-011-04</t>
  </si>
  <si>
    <t xml:space="preserve">Sand transfer to elevated storage </t>
  </si>
  <si>
    <t>3-05-011-05</t>
  </si>
  <si>
    <t xml:space="preserve">Cement delivery to Silo </t>
  </si>
  <si>
    <t xml:space="preserve">3-05-011-07 </t>
  </si>
  <si>
    <t xml:space="preserve">Cement supplement delivery to Silo </t>
  </si>
  <si>
    <t>3-05-011-17</t>
  </si>
  <si>
    <t xml:space="preserve">Weigh hopper loading </t>
  </si>
  <si>
    <t>3-05-011-08</t>
  </si>
  <si>
    <t>Truck mix loading *</t>
  </si>
  <si>
    <t>3-05-011-10</t>
  </si>
  <si>
    <t xml:space="preserve">Total Facility </t>
  </si>
  <si>
    <t>3-05-011-01</t>
  </si>
  <si>
    <r>
      <t>PLANT WIDE EMISSION FACTORS PER YARD OF CENTRAL MIX CONCRETE</t>
    </r>
    <r>
      <rPr>
        <vertAlign val="superscript"/>
        <sz val="12"/>
        <rFont val="Times New Roman"/>
        <family val="1"/>
      </rPr>
      <t xml:space="preserve"> a</t>
    </r>
  </si>
  <si>
    <t>Central mix loading*</t>
  </si>
  <si>
    <t>3-05-011-09</t>
  </si>
  <si>
    <t>Footnote</t>
  </si>
  <si>
    <t>a.</t>
  </si>
  <si>
    <t>Total facility emissions do not include road dust and wind blown dust. Facility emission factors are based upon the following composition of one yard of concrete:</t>
  </si>
  <si>
    <t>Material</t>
  </si>
  <si>
    <t>pounds/yard</t>
  </si>
  <si>
    <t>Coarse Aggregate</t>
  </si>
  <si>
    <t>Sand</t>
  </si>
  <si>
    <t>Cement</t>
  </si>
  <si>
    <t>Cement Supplement</t>
  </si>
  <si>
    <t>Water (gallons)</t>
  </si>
  <si>
    <t>TOTAL</t>
  </si>
  <si>
    <t>*truck mix loading and central mix loading emission factors corrected based on 8/8//11 correction AP-42 6/06, Chapter 11, Equation 11.12-2</t>
  </si>
  <si>
    <t>EMISSION</t>
  </si>
  <si>
    <t>HARP / CEIDARS</t>
  </si>
  <si>
    <t>FORM</t>
  </si>
  <si>
    <t>YEAR</t>
  </si>
  <si>
    <t>CONCRETE BATCH PLANT</t>
  </si>
  <si>
    <t>INSTRUCTIONS</t>
  </si>
  <si>
    <t>INST</t>
  </si>
  <si>
    <t xml:space="preserve">1. </t>
  </si>
  <si>
    <t>This form is to be completed by Owner/Operators of the Concrete Batch Plant.</t>
  </si>
  <si>
    <t xml:space="preserve">2. </t>
  </si>
  <si>
    <t xml:space="preserve">3. </t>
  </si>
  <si>
    <t xml:space="preserve">4. </t>
  </si>
  <si>
    <r>
      <t xml:space="preserve">Aqua </t>
    </r>
    <r>
      <rPr>
        <sz val="14"/>
        <rFont val="Times New Roman"/>
        <family val="1"/>
      </rPr>
      <t>colored fields must be completed along with the 'Certification' in Section "E".</t>
    </r>
  </si>
  <si>
    <t xml:space="preserve">5. </t>
  </si>
  <si>
    <t>Company, Facility and Permit Numbers and most of the information in Section "A" comes from the District permit.</t>
  </si>
  <si>
    <t xml:space="preserve">6. </t>
  </si>
  <si>
    <t>The following information must be completed in Section "C"</t>
  </si>
  <si>
    <t xml:space="preserve">A. </t>
  </si>
  <si>
    <t>Name of firm that manufactured the equipment</t>
  </si>
  <si>
    <t xml:space="preserve">B. </t>
  </si>
  <si>
    <t>Manufacturer's model number</t>
  </si>
  <si>
    <t xml:space="preserve">C. </t>
  </si>
  <si>
    <t>Typical operating schedule of concrete batch plant</t>
  </si>
  <si>
    <t xml:space="preserve">D. </t>
  </si>
  <si>
    <t>Circle type of plant</t>
  </si>
  <si>
    <t xml:space="preserve">E. </t>
  </si>
  <si>
    <t>Yards of concrete produced by the plant in yards per year.</t>
  </si>
  <si>
    <t>1 Yards = 4,024 pounds of mix</t>
  </si>
  <si>
    <t xml:space="preserve">7. </t>
  </si>
  <si>
    <t>Complete Section "E" - Certification.</t>
  </si>
  <si>
    <t xml:space="preserve">8. </t>
  </si>
  <si>
    <t>CBP</t>
  </si>
  <si>
    <t>A.</t>
  </si>
  <si>
    <t>Name of Concrete Batching Facility</t>
  </si>
  <si>
    <t>Name of Person Filling Out Form</t>
  </si>
  <si>
    <t>Name of Owner/Operator</t>
  </si>
  <si>
    <t>Title</t>
  </si>
  <si>
    <t>Location / Physical Address of Plant</t>
  </si>
  <si>
    <t>-</t>
  </si>
  <si>
    <t>City</t>
  </si>
  <si>
    <t>ST.</t>
  </si>
  <si>
    <t>ZIP Code +4</t>
  </si>
  <si>
    <t>(</t>
  </si>
  <si>
    <t>)</t>
  </si>
  <si>
    <t>Telephone Number</t>
  </si>
  <si>
    <t>FAX Number</t>
  </si>
  <si>
    <t>Email Address</t>
  </si>
  <si>
    <t>B.</t>
  </si>
  <si>
    <t>District Permit Number</t>
  </si>
  <si>
    <t>C.</t>
  </si>
  <si>
    <t>Manufacturer of Equipment:</t>
  </si>
  <si>
    <t>Model No.:</t>
  </si>
  <si>
    <t>Typical Hours of Operation of Concrete Batch Plant:</t>
  </si>
  <si>
    <t>hours/day</t>
  </si>
  <si>
    <t>days/week</t>
  </si>
  <si>
    <t>SIC</t>
  </si>
  <si>
    <t>weeks/year</t>
  </si>
  <si>
    <t>NAICS</t>
  </si>
  <si>
    <t>Type of Plant (Circle Type)</t>
  </si>
  <si>
    <t>Truck Mix</t>
  </si>
  <si>
    <t>Central Mix</t>
  </si>
  <si>
    <t>Rated Capacity (Cubic Yards/hour):</t>
  </si>
  <si>
    <t>Pollutant</t>
  </si>
  <si>
    <t>Emissions Factors in pounds per cubic yard</t>
  </si>
  <si>
    <t>Uncontrolled</t>
  </si>
  <si>
    <t>Controlled</t>
  </si>
  <si>
    <t>Particulate Matter</t>
  </si>
  <si>
    <t>Particulate Matter less to 10 microns</t>
  </si>
  <si>
    <t>Annual emissions in tons per year</t>
  </si>
  <si>
    <t>D.</t>
  </si>
  <si>
    <t>E.</t>
  </si>
  <si>
    <t xml:space="preserve">EF (pounds / ton cem) * (ton cem / 2,000 pounds cem) * (564 pounds cem / yd3 concrete) = EF (pounds / yd3 concrete)
Where:
cem is the sum of cement (491 pounds) and cement supplement (73 pounds). </t>
  </si>
  <si>
    <t>Emission Factor Rating</t>
  </si>
  <si>
    <t xml:space="preserve"> w/ Fabric Filter</t>
  </si>
  <si>
    <t>ND</t>
  </si>
  <si>
    <t xml:space="preserve">ND </t>
  </si>
  <si>
    <t>E</t>
  </si>
  <si>
    <t xml:space="preserve">E </t>
  </si>
  <si>
    <t>Cement Silo Filling b                                (SCC 3-05-011-07)</t>
  </si>
  <si>
    <t xml:space="preserve">Central Mix Batching d                             (SCC 3-05-011-09)                                                                   </t>
  </si>
  <si>
    <t xml:space="preserve"> ND</t>
  </si>
  <si>
    <t xml:space="preserve"> E</t>
  </si>
  <si>
    <t>w/ Fabric Filter</t>
  </si>
  <si>
    <t xml:space="preserve">Truck Loading e                           (SCC 3-05-011-10) </t>
  </si>
  <si>
    <t>EMISSIONS</t>
  </si>
  <si>
    <t>Throughput</t>
  </si>
  <si>
    <t>TOTAL EMISSIONS</t>
  </si>
  <si>
    <t xml:space="preserve">
ND</t>
  </si>
  <si>
    <t>lb</t>
  </si>
  <si>
    <t>emissions of PM and PM10 in tons per year.</t>
  </si>
  <si>
    <t>NOTES</t>
  </si>
  <si>
    <t>lb/cu yd batched</t>
  </si>
  <si>
    <t>Air Pollution Control</t>
  </si>
  <si>
    <t>Cement Supplement Silo Filling c                                                         (SCC 3-05-011-17)</t>
  </si>
  <si>
    <t>Facility Contact</t>
  </si>
  <si>
    <t>Air toxic emissions calculated using EPA AP 42 table 11.12-7 extrapolated to cu yds based on equation 11.12-2.</t>
  </si>
  <si>
    <t>Annual Cubic Yards of Concrete Produced</t>
  </si>
  <si>
    <t>F.</t>
  </si>
  <si>
    <t>Also complete forms "Location of Facility" (LOC) and "Distance to Receptor" (DIS).</t>
  </si>
  <si>
    <t>Loadout Dust Collector</t>
  </si>
  <si>
    <t xml:space="preserve"> CBP-052416</t>
  </si>
  <si>
    <t>When returning Hardcopy to District please include printout of Concrete Batching Form and Toxic Emission Factors Worksheet.</t>
  </si>
  <si>
    <t>Complete one form "CBP" for each Concrete Batch Plant that this Company operated within the District during the emission year.</t>
  </si>
  <si>
    <t>This form has 1 worksheet entitled "CBP" that needs to be completed.</t>
  </si>
  <si>
    <t>Indicate if dust collector is installed at loadout station</t>
  </si>
  <si>
    <t xml:space="preserve">The excel spreadsheet will calculate the annual </t>
  </si>
  <si>
    <t>HARP/CEIDARS2.5</t>
  </si>
  <si>
    <t>HARP/CEIDARS 2.5</t>
  </si>
  <si>
    <t>Emission</t>
  </si>
  <si>
    <t>Toxic Air Contaminants Review</t>
  </si>
  <si>
    <t>indicate with "X" if dust collector installed at this facility.</t>
  </si>
  <si>
    <t>EMISSION YEAR</t>
  </si>
  <si>
    <t>CBP-TOXICS</t>
  </si>
  <si>
    <t>COMPANY NO</t>
  </si>
  <si>
    <t>FACILITY NO</t>
  </si>
  <si>
    <t>COMPANY NO.</t>
  </si>
  <si>
    <t xml:space="preserve">FACILITY NO. </t>
  </si>
  <si>
    <t>a All emission factors are in lb of pollutant per cubic yard batched. Loaded material includes course aggregate, sand, cement, cement supplement and the surface moisture associated with these materials. The average material composition of concrete batches presented in references 9 and 10 was 1865 lbs course aggregate, 1428 lbs sand, 491 lbs cement and 73 lbs cement supplement. Approximately 20 gallons of water was added to this solid material to produce 4024 lbs (one cubic yard) of concrete.  Emission Factor Unit, derived from AP42 Table 11.12-8</t>
  </si>
  <si>
    <t>d Reference 9. The emission factor units are lb of pollutant per ton of cement and cement supplement. Emission factors were developed from a typical central mix operation. The average estimate of the percent of emissions captured during each test run is 94%.</t>
  </si>
  <si>
    <t>e Reference 9 and 10. The emission factor units are lb of pollutant per ton of cement and cement supplement. Emission factors were developed from two typical truck mix loading operations. Based upon visual observations of every loading operation during the two test programs, the average capture efficiency during the testing was 71%.</t>
  </si>
  <si>
    <r>
      <rPr>
        <b/>
        <sz val="10"/>
        <rFont val="Times New Roman"/>
        <family val="1"/>
      </rPr>
      <t>Arsenic</t>
    </r>
  </si>
  <si>
    <r>
      <rPr>
        <b/>
        <sz val="10"/>
        <rFont val="Times New Roman"/>
        <family val="1"/>
      </rPr>
      <t>Beryllium</t>
    </r>
  </si>
  <si>
    <r>
      <rPr>
        <b/>
        <sz val="10"/>
        <rFont val="Times New Roman"/>
        <family val="1"/>
      </rPr>
      <t>Cadmium</t>
    </r>
  </si>
  <si>
    <r>
      <rPr>
        <b/>
        <sz val="10"/>
        <rFont val="Times New Roman"/>
        <family val="1"/>
      </rPr>
      <t>Total
Chromium</t>
    </r>
  </si>
  <si>
    <r>
      <rPr>
        <b/>
        <sz val="10"/>
        <rFont val="Times New Roman"/>
        <family val="1"/>
      </rPr>
      <t>Lead</t>
    </r>
  </si>
  <si>
    <r>
      <rPr>
        <b/>
        <sz val="10"/>
        <rFont val="Times New Roman"/>
        <family val="1"/>
      </rPr>
      <t>Manganese</t>
    </r>
  </si>
  <si>
    <r>
      <rPr>
        <b/>
        <sz val="10"/>
        <rFont val="Times New Roman"/>
        <family val="1"/>
      </rPr>
      <t>Nickel</t>
    </r>
  </si>
  <si>
    <r>
      <rPr>
        <b/>
        <sz val="10"/>
        <rFont val="Times New Roman"/>
        <family val="1"/>
      </rPr>
      <t>Total
Phosphorus</t>
    </r>
  </si>
  <si>
    <r>
      <rPr>
        <b/>
        <sz val="10"/>
        <rFont val="Times New Roman"/>
        <family val="1"/>
      </rPr>
      <t>Selenium</t>
    </r>
  </si>
  <si>
    <r>
      <rPr>
        <sz val="10"/>
        <rFont val="Times New Roman"/>
        <family val="1"/>
      </rPr>
      <t>ND=No data</t>
    </r>
  </si>
  <si>
    <r>
      <rPr>
        <sz val="10"/>
        <rFont val="Times New Roman"/>
        <family val="1"/>
      </rPr>
      <t>b The uncontrolled emission factors were developed from Reference 9. The controlled emission factors were developed form Reference 9 and 10.</t>
    </r>
  </si>
  <si>
    <r>
      <rPr>
        <sz val="10"/>
        <rFont val="Times New Roman"/>
        <family val="1"/>
      </rPr>
      <t>Although controlled emissions of phosphorous compounds were below detection, it is reasonable to assume that the effectiveness is comparable to the average effectiveness (98%) for the other metals.</t>
    </r>
  </si>
  <si>
    <r>
      <rPr>
        <sz val="10"/>
        <rFont val="Times New Roman"/>
        <family val="1"/>
      </rPr>
      <t>c Reference 10.</t>
    </r>
  </si>
  <si>
    <t>SUBMIT THIS COMPLETED FORM TO: ENGINEERING@AVAQMD.CA.GOV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</si>
</sst>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General_)"/>
    <numFmt numFmtId="165" formatCode="0.000"/>
    <numFmt numFmtId="166" formatCode="0.0000"/>
  </numFmts>
  <fonts count="31" x14ac:knownFonts="1">
    <font>
      <sz val="11"/>
      <color theme="1"/>
      <name val="Calibri"/>
      <family val="2"/>
      <scheme val="minor"/>
    </font>
    <font>
      <sz val="12"/>
      <name val="Helv"/>
    </font>
    <font>
      <sz val="12"/>
      <name val="Times New Roman"/>
      <family val="1"/>
    </font>
    <font>
      <sz val="14"/>
      <name val="Times New Roman"/>
      <family val="1"/>
    </font>
    <font>
      <sz val="10"/>
      <name val="Times New Roman"/>
      <family val="1"/>
    </font>
    <font>
      <sz val="8"/>
      <name val="Times New Roman"/>
      <family val="1"/>
    </font>
    <font>
      <sz val="16"/>
      <name val="Times New Roman"/>
      <family val="1"/>
    </font>
    <font>
      <b/>
      <sz val="28"/>
      <name val="Times New Roman"/>
      <family val="1"/>
    </font>
    <font>
      <sz val="20"/>
      <name val="Times New Roman"/>
      <family val="1"/>
    </font>
    <font>
      <sz val="13"/>
      <name val="Times New Roman"/>
      <family val="1"/>
    </font>
    <font>
      <sz val="13"/>
      <name val="Helv"/>
    </font>
    <font>
      <sz val="10"/>
      <name val="Helv"/>
    </font>
    <font>
      <b/>
      <sz val="12"/>
      <name val="Times New Roman"/>
      <family val="1"/>
    </font>
    <font>
      <sz val="16"/>
      <name val="Helv"/>
    </font>
    <font>
      <b/>
      <sz val="16"/>
      <name val="Times New Roman"/>
      <family val="1"/>
    </font>
    <font>
      <sz val="14"/>
      <name val="Helv"/>
    </font>
    <font>
      <vertAlign val="superscript"/>
      <sz val="12"/>
      <name val="Times New Roman"/>
      <family val="1"/>
    </font>
    <font>
      <vertAlign val="subscript"/>
      <sz val="12"/>
      <name val="Times New Roman"/>
      <family val="1"/>
    </font>
    <font>
      <b/>
      <sz val="20"/>
      <name val="Times New Roman"/>
      <family val="1"/>
    </font>
    <font>
      <sz val="14"/>
      <color indexed="15"/>
      <name val="Times New Roman"/>
      <family val="1"/>
    </font>
    <font>
      <b/>
      <sz val="10"/>
      <name val="Times New Roman"/>
      <family val="1"/>
    </font>
    <font>
      <sz val="11"/>
      <color theme="1"/>
      <name val="Calibri"/>
      <family val="2"/>
      <scheme val="minor"/>
    </font>
    <font>
      <b/>
      <sz val="11"/>
      <color rgb="FFFA7D00"/>
      <name val="Calibri"/>
      <family val="2"/>
      <scheme val="minor"/>
    </font>
    <font>
      <sz val="11"/>
      <color rgb="FF006100"/>
      <name val="Calibri"/>
      <family val="2"/>
      <scheme val="minor"/>
    </font>
    <font>
      <u/>
      <sz val="11"/>
      <color theme="10"/>
      <name val="Calibri"/>
      <family val="2"/>
      <scheme val="minor"/>
    </font>
    <font>
      <b/>
      <sz val="11"/>
      <color theme="1"/>
      <name val="Calibri"/>
      <family val="2"/>
      <scheme val="minor"/>
    </font>
    <font>
      <sz val="10"/>
      <color theme="1"/>
      <name val="Times New Roman"/>
      <family val="1"/>
    </font>
    <font>
      <b/>
      <sz val="10"/>
      <color theme="1"/>
      <name val="Times New Roman"/>
      <family val="1"/>
    </font>
    <font>
      <b/>
      <sz val="10"/>
      <color rgb="FFFA7D00"/>
      <name val="Times New Roman"/>
      <family val="1"/>
    </font>
    <font>
      <b/>
      <sz val="10"/>
      <color rgb="FF006100"/>
      <name val="Times New Roman"/>
      <family val="1"/>
    </font>
    <font>
      <sz val="11"/>
      <color theme="1"/>
      <name val="Times New Roman"/>
      <family val="1"/>
    </font>
  </fonts>
  <fills count="9">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8" tint="0.79998168889431442"/>
        <bgColor indexed="65"/>
      </patternFill>
    </fill>
    <fill>
      <patternFill patternType="solid">
        <fgColor rgb="FFF2F2F2"/>
      </patternFill>
    </fill>
    <fill>
      <patternFill patternType="solid">
        <fgColor rgb="FFC6EFCE"/>
      </patternFill>
    </fill>
    <fill>
      <patternFill patternType="solid">
        <fgColor rgb="FF7BF1F1"/>
        <bgColor indexed="64"/>
      </patternFill>
    </fill>
    <fill>
      <patternFill patternType="solid">
        <fgColor rgb="FFFFFFFF"/>
      </patternFill>
    </fill>
  </fills>
  <borders count="63">
    <border>
      <left/>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thin">
        <color indexed="8"/>
      </right>
      <top/>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top style="thin">
        <color indexed="8"/>
      </top>
      <bottom/>
      <diagonal/>
    </border>
    <border>
      <left/>
      <right style="thin">
        <color indexed="8"/>
      </right>
      <top style="thin">
        <color indexed="8"/>
      </top>
      <bottom/>
      <diagonal/>
    </border>
    <border>
      <left/>
      <right style="medium">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top/>
      <bottom style="thin">
        <color indexed="64"/>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8"/>
      </left>
      <right/>
      <top/>
      <bottom style="double">
        <color indexed="64"/>
      </bottom>
      <diagonal/>
    </border>
    <border>
      <left/>
      <right style="thin">
        <color indexed="8"/>
      </right>
      <top/>
      <bottom style="double">
        <color indexed="64"/>
      </bottom>
      <diagonal/>
    </border>
    <border>
      <left style="thin">
        <color indexed="8"/>
      </left>
      <right/>
      <top/>
      <bottom style="double">
        <color indexed="8"/>
      </bottom>
      <diagonal/>
    </border>
    <border>
      <left/>
      <right/>
      <top/>
      <bottom style="double">
        <color indexed="8"/>
      </bottom>
      <diagonal/>
    </border>
    <border>
      <left/>
      <right style="thin">
        <color indexed="8"/>
      </right>
      <top/>
      <bottom style="double">
        <color indexed="8"/>
      </bottom>
      <diagonal/>
    </border>
    <border>
      <left/>
      <right style="thin">
        <color indexed="64"/>
      </right>
      <top style="thin">
        <color indexed="8"/>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8"/>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style="thin">
        <color rgb="FF7F7F7F"/>
      </top>
      <bottom/>
      <diagonal/>
    </border>
  </borders>
  <cellStyleXfs count="6">
    <xf numFmtId="0" fontId="0" fillId="0" borderId="0"/>
    <xf numFmtId="0" fontId="21" fillId="4" borderId="0" applyNumberFormat="0" applyBorder="0" applyAlignment="0" applyProtection="0"/>
    <xf numFmtId="0" fontId="22" fillId="5" borderId="61" applyNumberFormat="0" applyAlignment="0" applyProtection="0"/>
    <xf numFmtId="0" fontId="23" fillId="6" borderId="0" applyNumberFormat="0" applyBorder="0" applyAlignment="0" applyProtection="0"/>
    <xf numFmtId="0" fontId="24" fillId="0" borderId="0" applyNumberFormat="0" applyFill="0" applyBorder="0" applyAlignment="0" applyProtection="0"/>
    <xf numFmtId="164" fontId="1" fillId="0" borderId="0"/>
  </cellStyleXfs>
  <cellXfs count="276">
    <xf numFmtId="0" fontId="0" fillId="0" borderId="0" xfId="0"/>
    <xf numFmtId="164" fontId="1" fillId="0" borderId="0" xfId="5"/>
    <xf numFmtId="164" fontId="2" fillId="0" borderId="0" xfId="5" applyFont="1"/>
    <xf numFmtId="164" fontId="2" fillId="0" borderId="0" xfId="5" applyFont="1" applyAlignment="1">
      <alignment horizontal="center"/>
    </xf>
    <xf numFmtId="166" fontId="2" fillId="0" borderId="0" xfId="5" applyNumberFormat="1" applyFont="1" applyAlignment="1">
      <alignment horizontal="center"/>
    </xf>
    <xf numFmtId="164" fontId="2" fillId="0" borderId="0" xfId="5" applyFont="1" applyAlignment="1">
      <alignment horizontal="right" vertical="top"/>
    </xf>
    <xf numFmtId="164" fontId="2" fillId="0" borderId="1" xfId="5" applyFont="1" applyBorder="1" applyAlignment="1">
      <alignment horizontal="center"/>
    </xf>
    <xf numFmtId="164" fontId="2" fillId="0" borderId="2" xfId="5" applyFont="1" applyBorder="1" applyAlignment="1">
      <alignment horizontal="center"/>
    </xf>
    <xf numFmtId="164" fontId="2" fillId="0" borderId="3" xfId="5" applyFont="1" applyBorder="1" applyAlignment="1">
      <alignment horizontal="center"/>
    </xf>
    <xf numFmtId="164" fontId="2" fillId="0" borderId="4" xfId="5" applyFont="1" applyBorder="1" applyAlignment="1">
      <alignment horizontal="center"/>
    </xf>
    <xf numFmtId="164" fontId="2" fillId="0" borderId="5" xfId="5" applyFont="1" applyBorder="1" applyAlignment="1">
      <alignment horizontal="center"/>
    </xf>
    <xf numFmtId="164" fontId="2" fillId="0" borderId="5" xfId="5" applyFont="1" applyBorder="1"/>
    <xf numFmtId="166" fontId="2" fillId="0" borderId="5" xfId="5" applyNumberFormat="1" applyFont="1" applyBorder="1" applyAlignment="1">
      <alignment horizontal="center"/>
    </xf>
    <xf numFmtId="164" fontId="2" fillId="2" borderId="5" xfId="5" applyFont="1" applyFill="1" applyBorder="1"/>
    <xf numFmtId="166" fontId="2" fillId="2" borderId="5" xfId="5" applyNumberFormat="1" applyFont="1" applyFill="1" applyBorder="1" applyAlignment="1">
      <alignment horizontal="center"/>
    </xf>
    <xf numFmtId="164" fontId="11" fillId="0" borderId="0" xfId="5" applyFont="1"/>
    <xf numFmtId="164" fontId="11" fillId="0" borderId="0" xfId="5" applyFont="1" applyAlignment="1">
      <alignment horizontal="center"/>
    </xf>
    <xf numFmtId="164" fontId="4" fillId="0" borderId="0" xfId="5" applyFont="1"/>
    <xf numFmtId="164" fontId="3" fillId="0" borderId="0" xfId="5" applyFont="1"/>
    <xf numFmtId="164" fontId="1" fillId="0" borderId="6" xfId="5" applyBorder="1"/>
    <xf numFmtId="164" fontId="6" fillId="0" borderId="7" xfId="5" applyFont="1" applyBorder="1" applyAlignment="1">
      <alignment horizontal="center"/>
    </xf>
    <xf numFmtId="164" fontId="6" fillId="0" borderId="8" xfId="5" applyFont="1" applyBorder="1" applyAlignment="1">
      <alignment horizontal="center"/>
    </xf>
    <xf numFmtId="164" fontId="4" fillId="0" borderId="8" xfId="5" applyFont="1" applyBorder="1" applyAlignment="1">
      <alignment horizontal="center"/>
    </xf>
    <xf numFmtId="164" fontId="18" fillId="0" borderId="9" xfId="5" applyFont="1" applyBorder="1" applyAlignment="1">
      <alignment horizontal="center"/>
    </xf>
    <xf numFmtId="164" fontId="3" fillId="0" borderId="0" xfId="5" applyFont="1" applyAlignment="1">
      <alignment horizontal="left" vertical="top" wrapText="1"/>
    </xf>
    <xf numFmtId="164" fontId="3" fillId="0" borderId="0" xfId="5" applyFont="1" applyAlignment="1">
      <alignment horizontal="left"/>
    </xf>
    <xf numFmtId="164" fontId="1" fillId="0" borderId="10" xfId="5" applyBorder="1" applyAlignment="1">
      <alignment vertical="top"/>
    </xf>
    <xf numFmtId="164" fontId="3" fillId="0" borderId="10" xfId="5" quotePrefix="1" applyFont="1" applyBorder="1" applyAlignment="1">
      <alignment horizontal="right" vertical="top"/>
    </xf>
    <xf numFmtId="164" fontId="3" fillId="0" borderId="6" xfId="5" applyFont="1" applyBorder="1" applyAlignment="1">
      <alignment horizontal="left" vertical="top" wrapText="1"/>
    </xf>
    <xf numFmtId="164" fontId="3" fillId="0" borderId="10" xfId="5" applyFont="1" applyBorder="1" applyAlignment="1">
      <alignment vertical="top"/>
    </xf>
    <xf numFmtId="164" fontId="3" fillId="0" borderId="6" xfId="5" applyFont="1" applyBorder="1"/>
    <xf numFmtId="164" fontId="3" fillId="0" borderId="10" xfId="5" quotePrefix="1" applyFont="1" applyBorder="1" applyAlignment="1">
      <alignment horizontal="right"/>
    </xf>
    <xf numFmtId="164" fontId="3" fillId="0" borderId="10" xfId="5" applyFont="1" applyBorder="1"/>
    <xf numFmtId="164" fontId="3" fillId="0" borderId="0" xfId="5" applyFont="1" applyAlignment="1">
      <alignment horizontal="right"/>
    </xf>
    <xf numFmtId="164" fontId="3" fillId="0" borderId="0" xfId="5" applyFont="1" applyAlignment="1">
      <alignment vertical="top" wrapText="1"/>
    </xf>
    <xf numFmtId="164" fontId="3" fillId="0" borderId="6" xfId="5" applyFont="1" applyBorder="1" applyAlignment="1">
      <alignment vertical="top" wrapText="1"/>
    </xf>
    <xf numFmtId="164" fontId="4" fillId="0" borderId="11" xfId="5" applyFont="1" applyBorder="1"/>
    <xf numFmtId="164" fontId="4" fillId="0" borderId="0" xfId="5" applyFont="1" applyAlignment="1">
      <alignment horizontal="centerContinuous"/>
    </xf>
    <xf numFmtId="164" fontId="5" fillId="0" borderId="0" xfId="5" applyFont="1" applyAlignment="1">
      <alignment horizontal="left"/>
    </xf>
    <xf numFmtId="164" fontId="4" fillId="0" borderId="12" xfId="5" applyFont="1" applyBorder="1"/>
    <xf numFmtId="164" fontId="4" fillId="0" borderId="13" xfId="5" applyFont="1" applyBorder="1"/>
    <xf numFmtId="164" fontId="4" fillId="0" borderId="14" xfId="5" applyFont="1" applyBorder="1"/>
    <xf numFmtId="164" fontId="4" fillId="0" borderId="15" xfId="5" applyFont="1" applyBorder="1"/>
    <xf numFmtId="164" fontId="4" fillId="0" borderId="16" xfId="5" applyFont="1" applyBorder="1" applyAlignment="1">
      <alignment horizontal="centerContinuous"/>
    </xf>
    <xf numFmtId="164" fontId="4" fillId="0" borderId="17" xfId="5" applyFont="1" applyBorder="1" applyAlignment="1">
      <alignment horizontal="centerContinuous"/>
    </xf>
    <xf numFmtId="164" fontId="4" fillId="0" borderId="18" xfId="5" applyFont="1" applyBorder="1"/>
    <xf numFmtId="164" fontId="4" fillId="0" borderId="11" xfId="5" applyFont="1" applyBorder="1" applyAlignment="1">
      <alignment horizontal="centerContinuous"/>
    </xf>
    <xf numFmtId="164" fontId="4" fillId="0" borderId="19" xfId="5" applyFont="1" applyBorder="1"/>
    <xf numFmtId="164" fontId="4" fillId="0" borderId="20" xfId="5" applyFont="1" applyBorder="1"/>
    <xf numFmtId="164" fontId="4" fillId="0" borderId="21" xfId="5" applyFont="1" applyBorder="1"/>
    <xf numFmtId="164" fontId="4" fillId="0" borderId="22" xfId="5" applyFont="1" applyBorder="1"/>
    <xf numFmtId="164" fontId="4" fillId="0" borderId="16" xfId="5" applyFont="1" applyBorder="1"/>
    <xf numFmtId="164" fontId="4" fillId="0" borderId="17" xfId="5" applyFont="1" applyBorder="1"/>
    <xf numFmtId="164" fontId="4" fillId="0" borderId="23" xfId="5" applyFont="1" applyBorder="1"/>
    <xf numFmtId="164" fontId="4" fillId="0" borderId="24" xfId="5" applyFont="1" applyBorder="1"/>
    <xf numFmtId="164" fontId="4" fillId="0" borderId="25" xfId="5" applyFont="1" applyBorder="1"/>
    <xf numFmtId="164" fontId="4" fillId="0" borderId="26" xfId="5" applyFont="1" applyBorder="1"/>
    <xf numFmtId="164" fontId="6" fillId="0" borderId="22" xfId="5" applyFont="1" applyBorder="1" applyAlignment="1">
      <alignment horizontal="centerContinuous"/>
    </xf>
    <xf numFmtId="164" fontId="6" fillId="0" borderId="23" xfId="5" applyFont="1" applyBorder="1" applyAlignment="1">
      <alignment horizontal="centerContinuous"/>
    </xf>
    <xf numFmtId="164" fontId="8" fillId="0" borderId="0" xfId="5" applyFont="1" applyAlignment="1">
      <alignment horizontal="centerContinuous"/>
    </xf>
    <xf numFmtId="164" fontId="9" fillId="0" borderId="23" xfId="5" applyFont="1" applyBorder="1"/>
    <xf numFmtId="164" fontId="9" fillId="0" borderId="27" xfId="5" applyFont="1" applyBorder="1"/>
    <xf numFmtId="164" fontId="10" fillId="0" borderId="0" xfId="5" applyFont="1"/>
    <xf numFmtId="164" fontId="9" fillId="0" borderId="0" xfId="5" applyFont="1"/>
    <xf numFmtId="164" fontId="9" fillId="0" borderId="0" xfId="5" applyFont="1" applyAlignment="1">
      <alignment horizontal="left"/>
    </xf>
    <xf numFmtId="164" fontId="9" fillId="0" borderId="28" xfId="5" applyFont="1" applyBorder="1"/>
    <xf numFmtId="164" fontId="9" fillId="0" borderId="29" xfId="5" applyFont="1" applyBorder="1"/>
    <xf numFmtId="164" fontId="9" fillId="0" borderId="11" xfId="5" applyFont="1" applyBorder="1"/>
    <xf numFmtId="164" fontId="1" fillId="0" borderId="0" xfId="5" applyAlignment="1">
      <alignment horizontal="centerContinuous"/>
    </xf>
    <xf numFmtId="164" fontId="1" fillId="0" borderId="28" xfId="5" applyBorder="1"/>
    <xf numFmtId="164" fontId="9" fillId="0" borderId="30" xfId="5" applyFont="1" applyBorder="1"/>
    <xf numFmtId="164" fontId="9" fillId="0" borderId="31" xfId="5" applyFont="1" applyBorder="1"/>
    <xf numFmtId="164" fontId="9" fillId="0" borderId="32" xfId="5" applyFont="1" applyBorder="1"/>
    <xf numFmtId="164" fontId="4" fillId="0" borderId="33" xfId="5" applyFont="1" applyBorder="1"/>
    <xf numFmtId="164" fontId="4" fillId="0" borderId="30" xfId="5" applyFont="1" applyBorder="1"/>
    <xf numFmtId="164" fontId="4" fillId="0" borderId="34" xfId="5" applyFont="1" applyBorder="1"/>
    <xf numFmtId="164" fontId="4" fillId="0" borderId="35" xfId="5" applyFont="1" applyBorder="1"/>
    <xf numFmtId="164" fontId="4" fillId="0" borderId="36" xfId="5" applyFont="1" applyBorder="1"/>
    <xf numFmtId="164" fontId="4" fillId="0" borderId="37" xfId="5" applyFont="1" applyBorder="1"/>
    <xf numFmtId="164" fontId="1" fillId="0" borderId="0" xfId="5" applyAlignment="1">
      <alignment horizontal="left"/>
    </xf>
    <xf numFmtId="164" fontId="4" fillId="0" borderId="28" xfId="5" applyFont="1" applyBorder="1"/>
    <xf numFmtId="164" fontId="6" fillId="0" borderId="0" xfId="5" applyFont="1"/>
    <xf numFmtId="164" fontId="4" fillId="0" borderId="27" xfId="5" applyFont="1" applyBorder="1"/>
    <xf numFmtId="164" fontId="12" fillId="0" borderId="0" xfId="5" applyFont="1" applyAlignment="1">
      <alignment horizontal="centerContinuous"/>
    </xf>
    <xf numFmtId="164" fontId="1" fillId="0" borderId="32" xfId="5" applyBorder="1"/>
    <xf numFmtId="164" fontId="4" fillId="0" borderId="38" xfId="5" applyFont="1" applyBorder="1" applyAlignment="1">
      <alignment horizontal="centerContinuous"/>
    </xf>
    <xf numFmtId="164" fontId="4" fillId="0" borderId="29" xfId="5" applyFont="1" applyBorder="1" applyAlignment="1">
      <alignment horizontal="centerContinuous"/>
    </xf>
    <xf numFmtId="164" fontId="1" fillId="0" borderId="39" xfId="5" applyBorder="1" applyAlignment="1">
      <alignment horizontal="centerContinuous"/>
    </xf>
    <xf numFmtId="164" fontId="7" fillId="0" borderId="28" xfId="5" applyFont="1" applyBorder="1" applyAlignment="1">
      <alignment horizontal="centerContinuous"/>
    </xf>
    <xf numFmtId="164" fontId="4" fillId="0" borderId="40" xfId="5" applyFont="1" applyBorder="1"/>
    <xf numFmtId="164" fontId="4" fillId="0" borderId="39" xfId="5" applyFont="1" applyBorder="1"/>
    <xf numFmtId="164" fontId="4" fillId="0" borderId="41" xfId="5" applyFont="1" applyBorder="1"/>
    <xf numFmtId="164" fontId="4" fillId="0" borderId="42" xfId="5" applyFont="1" applyBorder="1"/>
    <xf numFmtId="164" fontId="4" fillId="0" borderId="0" xfId="5" applyFont="1" applyAlignment="1">
      <alignment horizontal="right"/>
    </xf>
    <xf numFmtId="164" fontId="6" fillId="0" borderId="43" xfId="5" applyFont="1" applyBorder="1"/>
    <xf numFmtId="164" fontId="9" fillId="0" borderId="15" xfId="5" applyFont="1" applyBorder="1"/>
    <xf numFmtId="164" fontId="10" fillId="0" borderId="30" xfId="5" applyFont="1" applyBorder="1"/>
    <xf numFmtId="164" fontId="9" fillId="0" borderId="6" xfId="5" applyFont="1" applyBorder="1"/>
    <xf numFmtId="164" fontId="10" fillId="0" borderId="6" xfId="5" applyFont="1" applyBorder="1"/>
    <xf numFmtId="164" fontId="6" fillId="0" borderId="28" xfId="5" applyFont="1" applyBorder="1"/>
    <xf numFmtId="164" fontId="6" fillId="0" borderId="15" xfId="5" applyFont="1" applyBorder="1"/>
    <xf numFmtId="164" fontId="6" fillId="0" borderId="27" xfId="5" applyFont="1" applyBorder="1"/>
    <xf numFmtId="164" fontId="6" fillId="0" borderId="42" xfId="5" applyFont="1" applyBorder="1"/>
    <xf numFmtId="164" fontId="13" fillId="0" borderId="0" xfId="5" applyFont="1"/>
    <xf numFmtId="164" fontId="6" fillId="0" borderId="0" xfId="5" applyFont="1" applyAlignment="1">
      <alignment horizontal="center"/>
    </xf>
    <xf numFmtId="164" fontId="14" fillId="0" borderId="0" xfId="5" applyFont="1" applyAlignment="1">
      <alignment horizontal="center" vertical="center"/>
    </xf>
    <xf numFmtId="164" fontId="6" fillId="0" borderId="29" xfId="5" applyFont="1" applyBorder="1"/>
    <xf numFmtId="164" fontId="6" fillId="0" borderId="18" xfId="5" applyFont="1" applyBorder="1"/>
    <xf numFmtId="164" fontId="9" fillId="0" borderId="30" xfId="5" quotePrefix="1" applyFont="1" applyBorder="1"/>
    <xf numFmtId="164" fontId="9" fillId="0" borderId="44" xfId="5" applyFont="1" applyBorder="1"/>
    <xf numFmtId="164" fontId="9" fillId="0" borderId="45" xfId="5" applyFont="1" applyBorder="1"/>
    <xf numFmtId="164" fontId="10" fillId="0" borderId="45" xfId="5" applyFont="1" applyBorder="1"/>
    <xf numFmtId="164" fontId="9" fillId="0" borderId="45" xfId="5" applyFont="1" applyBorder="1" applyAlignment="1">
      <alignment horizontal="right"/>
    </xf>
    <xf numFmtId="164" fontId="9" fillId="0" borderId="45" xfId="5" applyFont="1" applyBorder="1" applyAlignment="1">
      <alignment horizontal="center"/>
    </xf>
    <xf numFmtId="164" fontId="9" fillId="0" borderId="45" xfId="5" quotePrefix="1" applyFont="1" applyBorder="1"/>
    <xf numFmtId="164" fontId="9" fillId="0" borderId="46" xfId="5" applyFont="1" applyBorder="1"/>
    <xf numFmtId="164" fontId="4" fillId="0" borderId="47" xfId="5" applyFont="1" applyBorder="1"/>
    <xf numFmtId="164" fontId="9" fillId="0" borderId="23" xfId="5" applyFont="1" applyBorder="1" applyAlignment="1">
      <alignment horizontal="left"/>
    </xf>
    <xf numFmtId="164" fontId="8" fillId="0" borderId="40" xfId="5" applyFont="1" applyBorder="1" applyAlignment="1">
      <alignment horizontal="centerContinuous"/>
    </xf>
    <xf numFmtId="164" fontId="3" fillId="0" borderId="15" xfId="5" applyFont="1" applyBorder="1"/>
    <xf numFmtId="164" fontId="3" fillId="0" borderId="28" xfId="5" applyFont="1" applyBorder="1" applyAlignment="1">
      <alignment horizontal="left"/>
    </xf>
    <xf numFmtId="164" fontId="15" fillId="0" borderId="0" xfId="5" applyFont="1"/>
    <xf numFmtId="164" fontId="3" fillId="0" borderId="11" xfId="5" applyFont="1" applyBorder="1"/>
    <xf numFmtId="164" fontId="3" fillId="0" borderId="18" xfId="5" applyFont="1" applyBorder="1"/>
    <xf numFmtId="164" fontId="3" fillId="0" borderId="28" xfId="5" applyFont="1" applyBorder="1"/>
    <xf numFmtId="164" fontId="3" fillId="0" borderId="29" xfId="5" applyFont="1" applyBorder="1"/>
    <xf numFmtId="164" fontId="3" fillId="0" borderId="43" xfId="5" applyFont="1" applyBorder="1"/>
    <xf numFmtId="164" fontId="3" fillId="0" borderId="27" xfId="5" applyFont="1" applyBorder="1"/>
    <xf numFmtId="164" fontId="3" fillId="0" borderId="42" xfId="5" applyFont="1" applyBorder="1"/>
    <xf numFmtId="164" fontId="3" fillId="0" borderId="0" xfId="5" quotePrefix="1" applyFont="1"/>
    <xf numFmtId="164" fontId="3" fillId="0" borderId="0" xfId="5" applyFont="1" applyAlignment="1">
      <alignment horizontal="center"/>
    </xf>
    <xf numFmtId="164" fontId="3" fillId="0" borderId="28" xfId="5" applyFont="1" applyBorder="1" applyAlignment="1">
      <alignment horizontal="center"/>
    </xf>
    <xf numFmtId="164" fontId="3" fillId="0" borderId="29" xfId="5" applyFont="1" applyBorder="1" applyAlignment="1">
      <alignment horizontal="center"/>
    </xf>
    <xf numFmtId="164" fontId="7" fillId="0" borderId="29" xfId="5" applyFont="1" applyBorder="1" applyAlignment="1">
      <alignment horizontal="center"/>
    </xf>
    <xf numFmtId="164" fontId="6" fillId="0" borderId="28" xfId="5" applyFont="1" applyBorder="1" applyAlignment="1">
      <alignment horizontal="center"/>
    </xf>
    <xf numFmtId="164" fontId="1" fillId="0" borderId="29" xfId="5" applyBorder="1"/>
    <xf numFmtId="164" fontId="15" fillId="0" borderId="0" xfId="5" applyFont="1" applyAlignment="1">
      <alignment horizontal="center"/>
    </xf>
    <xf numFmtId="166" fontId="0" fillId="0" borderId="0" xfId="0" applyNumberFormat="1"/>
    <xf numFmtId="164" fontId="9" fillId="0" borderId="0" xfId="5" applyFont="1" applyAlignment="1">
      <alignment horizontal="centerContinuous"/>
    </xf>
    <xf numFmtId="164" fontId="3" fillId="0" borderId="43" xfId="5" applyFont="1" applyBorder="1" applyAlignment="1">
      <alignment horizontal="center"/>
    </xf>
    <xf numFmtId="164" fontId="3" fillId="0" borderId="27" xfId="5" applyFont="1" applyBorder="1" applyAlignment="1">
      <alignment horizontal="center"/>
    </xf>
    <xf numFmtId="164" fontId="3" fillId="0" borderId="42" xfId="5" applyFont="1" applyBorder="1" applyAlignment="1">
      <alignment horizontal="center"/>
    </xf>
    <xf numFmtId="164" fontId="2" fillId="0" borderId="28" xfId="5" applyFont="1" applyBorder="1" applyAlignment="1">
      <alignment vertical="top"/>
    </xf>
    <xf numFmtId="164" fontId="2" fillId="0" borderId="11" xfId="5" applyFont="1" applyBorder="1" applyAlignment="1">
      <alignment vertical="top"/>
    </xf>
    <xf numFmtId="164" fontId="9" fillId="0" borderId="0" xfId="5" applyFont="1" applyProtection="1">
      <protection locked="0"/>
    </xf>
    <xf numFmtId="164" fontId="2" fillId="0" borderId="29" xfId="5" applyFont="1" applyBorder="1"/>
    <xf numFmtId="164" fontId="18" fillId="7" borderId="9" xfId="5" applyFont="1" applyFill="1" applyBorder="1" applyAlignment="1">
      <alignment horizontal="center"/>
    </xf>
    <xf numFmtId="0" fontId="26" fillId="8" borderId="5" xfId="0" applyFont="1" applyFill="1" applyBorder="1" applyAlignment="1">
      <alignment horizontal="left" vertical="top"/>
    </xf>
    <xf numFmtId="0" fontId="26" fillId="8" borderId="0" xfId="0" applyFont="1" applyFill="1" applyAlignment="1">
      <alignment horizontal="left" vertical="top"/>
    </xf>
    <xf numFmtId="0" fontId="27" fillId="8" borderId="5" xfId="0" applyFont="1" applyFill="1" applyBorder="1" applyAlignment="1">
      <alignment horizontal="left" vertical="top" wrapText="1"/>
    </xf>
    <xf numFmtId="0" fontId="27" fillId="8" borderId="5" xfId="0" applyFont="1" applyFill="1" applyBorder="1" applyAlignment="1">
      <alignment horizontal="left" vertical="center" wrapText="1"/>
    </xf>
    <xf numFmtId="0" fontId="27" fillId="8" borderId="5" xfId="0" applyFont="1" applyFill="1" applyBorder="1" applyAlignment="1">
      <alignment vertical="center" wrapText="1"/>
    </xf>
    <xf numFmtId="0" fontId="20" fillId="8" borderId="5" xfId="0" applyFont="1" applyFill="1" applyBorder="1" applyAlignment="1">
      <alignment vertical="top" wrapText="1"/>
    </xf>
    <xf numFmtId="0" fontId="26" fillId="0" borderId="5" xfId="1" applyNumberFormat="1" applyFont="1" applyFill="1" applyBorder="1" applyAlignment="1">
      <alignment horizontal="left" vertical="top"/>
    </xf>
    <xf numFmtId="0" fontId="26" fillId="8" borderId="5" xfId="0" applyFont="1" applyFill="1" applyBorder="1" applyAlignment="1">
      <alignment horizontal="left" vertical="top" wrapText="1"/>
    </xf>
    <xf numFmtId="11" fontId="26" fillId="8" borderId="5" xfId="0" applyNumberFormat="1" applyFont="1" applyFill="1" applyBorder="1" applyAlignment="1">
      <alignment horizontal="left" vertical="center" wrapText="1"/>
    </xf>
    <xf numFmtId="0" fontId="26" fillId="8" borderId="5" xfId="0" applyFont="1" applyFill="1" applyBorder="1" applyAlignment="1">
      <alignment horizontal="left" vertical="center" wrapText="1"/>
    </xf>
    <xf numFmtId="0" fontId="28" fillId="5" borderId="61" xfId="2" applyFont="1" applyAlignment="1">
      <alignment horizontal="right" vertical="top" wrapText="1"/>
    </xf>
    <xf numFmtId="11" fontId="28" fillId="5" borderId="61" xfId="2" applyNumberFormat="1" applyFont="1" applyAlignment="1">
      <alignment horizontal="left" vertical="center" wrapText="1"/>
    </xf>
    <xf numFmtId="0" fontId="4" fillId="8" borderId="5" xfId="0" applyFont="1" applyFill="1" applyBorder="1" applyAlignment="1">
      <alignment horizontal="right" vertical="top" wrapText="1"/>
    </xf>
    <xf numFmtId="11" fontId="4" fillId="8" borderId="5" xfId="0" applyNumberFormat="1" applyFont="1" applyFill="1" applyBorder="1" applyAlignment="1">
      <alignment horizontal="left" vertical="center" wrapText="1"/>
    </xf>
    <xf numFmtId="0" fontId="4" fillId="8" borderId="5" xfId="0" applyFont="1" applyFill="1" applyBorder="1" applyAlignment="1">
      <alignment vertical="center" wrapText="1"/>
    </xf>
    <xf numFmtId="0" fontId="28" fillId="5" borderId="61" xfId="2" applyFont="1" applyAlignment="1">
      <alignment horizontal="left" vertical="center" wrapText="1"/>
    </xf>
    <xf numFmtId="0" fontId="4" fillId="8" borderId="5" xfId="0" applyFont="1" applyFill="1" applyBorder="1" applyAlignment="1">
      <alignment horizontal="left" vertical="center" wrapText="1"/>
    </xf>
    <xf numFmtId="0" fontId="28" fillId="5" borderId="62" xfId="2" applyFont="1" applyBorder="1" applyAlignment="1">
      <alignment horizontal="right" vertical="top" wrapText="1"/>
    </xf>
    <xf numFmtId="0" fontId="28" fillId="5" borderId="62" xfId="2" applyFont="1" applyBorder="1" applyAlignment="1">
      <alignment horizontal="left" vertical="center" wrapText="1"/>
    </xf>
    <xf numFmtId="11" fontId="28" fillId="5" borderId="62" xfId="2" applyNumberFormat="1" applyFont="1" applyBorder="1" applyAlignment="1">
      <alignment horizontal="left" vertical="center" wrapText="1"/>
    </xf>
    <xf numFmtId="0" fontId="4" fillId="8" borderId="48" xfId="0" applyFont="1" applyFill="1" applyBorder="1" applyAlignment="1">
      <alignment vertical="center" wrapText="1"/>
    </xf>
    <xf numFmtId="0" fontId="26" fillId="8" borderId="48" xfId="0" applyFont="1" applyFill="1" applyBorder="1" applyAlignment="1">
      <alignment horizontal="left" vertical="top" wrapText="1"/>
    </xf>
    <xf numFmtId="0" fontId="26" fillId="0" borderId="5" xfId="0" applyFont="1" applyBorder="1"/>
    <xf numFmtId="0" fontId="26" fillId="0" borderId="0" xfId="0" applyFont="1"/>
    <xf numFmtId="0" fontId="26" fillId="8" borderId="5" xfId="0" applyFont="1" applyFill="1" applyBorder="1" applyAlignment="1">
      <alignment horizontal="center" vertical="center" wrapText="1"/>
    </xf>
    <xf numFmtId="0" fontId="4" fillId="8" borderId="5" xfId="0" applyFont="1" applyFill="1" applyBorder="1" applyAlignment="1">
      <alignment vertical="top" wrapText="1"/>
    </xf>
    <xf numFmtId="0" fontId="26" fillId="0" borderId="5" xfId="0" applyFont="1" applyBorder="1" applyAlignment="1">
      <alignment horizontal="left" vertical="top"/>
    </xf>
    <xf numFmtId="0" fontId="28" fillId="5" borderId="61" xfId="2" applyNumberFormat="1" applyFont="1" applyAlignment="1">
      <alignment horizontal="left" vertical="center" wrapText="1"/>
    </xf>
    <xf numFmtId="0" fontId="26" fillId="8" borderId="5" xfId="0" applyFont="1" applyFill="1" applyBorder="1" applyAlignment="1">
      <alignment vertical="center" wrapText="1"/>
    </xf>
    <xf numFmtId="0" fontId="26" fillId="8" borderId="0" xfId="0" applyFont="1" applyFill="1" applyAlignment="1">
      <alignment horizontal="left" vertical="top" wrapText="1"/>
    </xf>
    <xf numFmtId="0" fontId="29" fillId="6" borderId="61" xfId="3" applyFont="1" applyBorder="1" applyAlignment="1">
      <alignment horizontal="right" vertical="center" wrapText="1"/>
    </xf>
    <xf numFmtId="11" fontId="29" fillId="6" borderId="61" xfId="3" applyNumberFormat="1" applyFont="1" applyBorder="1" applyAlignment="1">
      <alignment horizontal="left" vertical="center" wrapText="1"/>
    </xf>
    <xf numFmtId="0" fontId="26" fillId="8" borderId="0" xfId="0" applyFont="1" applyFill="1" applyAlignment="1">
      <alignment vertical="center" wrapText="1"/>
    </xf>
    <xf numFmtId="0" fontId="26" fillId="0" borderId="40" xfId="0" applyFont="1" applyBorder="1"/>
    <xf numFmtId="0" fontId="26" fillId="0" borderId="39" xfId="0" applyFont="1" applyBorder="1"/>
    <xf numFmtId="0" fontId="26" fillId="0" borderId="41" xfId="0" applyFont="1" applyBorder="1"/>
    <xf numFmtId="0" fontId="4" fillId="8" borderId="43" xfId="0" applyFont="1" applyFill="1" applyBorder="1" applyAlignment="1">
      <alignment vertical="top"/>
    </xf>
    <xf numFmtId="0" fontId="26" fillId="8" borderId="27" xfId="0" applyFont="1" applyFill="1" applyBorder="1" applyAlignment="1">
      <alignment vertical="top"/>
    </xf>
    <xf numFmtId="0" fontId="26" fillId="8" borderId="42" xfId="0" applyFont="1" applyFill="1" applyBorder="1" applyAlignment="1">
      <alignment vertical="top"/>
    </xf>
    <xf numFmtId="0" fontId="26" fillId="8" borderId="27" xfId="0" applyFont="1" applyFill="1" applyBorder="1" applyAlignment="1">
      <alignment horizontal="left" vertical="top"/>
    </xf>
    <xf numFmtId="0" fontId="26" fillId="8" borderId="27" xfId="0" applyFont="1" applyFill="1" applyBorder="1" applyAlignment="1">
      <alignment horizontal="center" vertical="top"/>
    </xf>
    <xf numFmtId="164" fontId="20" fillId="0" borderId="27" xfId="5" applyFont="1" applyBorder="1" applyProtection="1">
      <protection locked="0"/>
    </xf>
    <xf numFmtId="0" fontId="26" fillId="8" borderId="5" xfId="0" applyFont="1" applyFill="1" applyBorder="1" applyAlignment="1">
      <alignment horizontal="center" vertical="center"/>
    </xf>
    <xf numFmtId="0" fontId="25" fillId="0" borderId="0" xfId="0" applyFont="1"/>
    <xf numFmtId="164" fontId="3" fillId="0" borderId="0" xfId="5" applyFont="1" applyAlignment="1">
      <alignment horizontal="left" vertical="top" wrapText="1"/>
    </xf>
    <xf numFmtId="164" fontId="3" fillId="0" borderId="6" xfId="5" applyFont="1" applyBorder="1" applyAlignment="1">
      <alignment horizontal="left" vertical="top" wrapText="1"/>
    </xf>
    <xf numFmtId="164" fontId="19" fillId="0" borderId="0" xfId="5" applyFont="1" applyAlignment="1">
      <alignment horizontal="left" vertical="top" wrapText="1"/>
    </xf>
    <xf numFmtId="164" fontId="19" fillId="0" borderId="6" xfId="5" applyFont="1" applyBorder="1" applyAlignment="1">
      <alignment horizontal="left" vertical="top" wrapText="1"/>
    </xf>
    <xf numFmtId="164" fontId="3" fillId="0" borderId="0" xfId="5" applyFont="1" applyAlignment="1">
      <alignment horizontal="left" wrapText="1"/>
    </xf>
    <xf numFmtId="164" fontId="3" fillId="0" borderId="6" xfId="5" applyFont="1" applyBorder="1" applyAlignment="1">
      <alignment horizontal="left" wrapText="1"/>
    </xf>
    <xf numFmtId="164" fontId="3" fillId="0" borderId="0" xfId="5" applyFont="1" applyAlignment="1">
      <alignment horizontal="left"/>
    </xf>
    <xf numFmtId="164" fontId="3" fillId="0" borderId="6" xfId="5" applyFont="1" applyBorder="1" applyAlignment="1">
      <alignment horizontal="left"/>
    </xf>
    <xf numFmtId="164" fontId="3" fillId="0" borderId="10" xfId="5" quotePrefix="1" applyFont="1" applyBorder="1" applyAlignment="1">
      <alignment horizontal="left" vertical="top" wrapText="1"/>
    </xf>
    <xf numFmtId="164" fontId="3" fillId="0" borderId="0" xfId="5" quotePrefix="1" applyFont="1" applyAlignment="1">
      <alignment horizontal="left" vertical="top" wrapText="1"/>
    </xf>
    <xf numFmtId="164" fontId="3" fillId="0" borderId="6" xfId="5" quotePrefix="1" applyFont="1" applyBorder="1" applyAlignment="1">
      <alignment horizontal="left" vertical="top" wrapText="1"/>
    </xf>
    <xf numFmtId="164" fontId="3" fillId="0" borderId="49" xfId="5" quotePrefix="1" applyFont="1" applyBorder="1" applyAlignment="1">
      <alignment horizontal="left" vertical="top" wrapText="1"/>
    </xf>
    <xf numFmtId="164" fontId="3" fillId="0" borderId="50" xfId="5" quotePrefix="1" applyFont="1" applyBorder="1" applyAlignment="1">
      <alignment horizontal="left" vertical="top" wrapText="1"/>
    </xf>
    <xf numFmtId="164" fontId="3" fillId="0" borderId="51" xfId="5" quotePrefix="1" applyFont="1" applyBorder="1" applyAlignment="1">
      <alignment horizontal="left" vertical="top" wrapText="1"/>
    </xf>
    <xf numFmtId="164" fontId="8" fillId="0" borderId="7" xfId="5" applyFont="1" applyBorder="1" applyAlignment="1">
      <alignment horizontal="center"/>
    </xf>
    <xf numFmtId="164" fontId="8" fillId="0" borderId="8" xfId="5" applyFont="1" applyBorder="1" applyAlignment="1">
      <alignment horizontal="center"/>
    </xf>
    <xf numFmtId="164" fontId="18" fillId="0" borderId="49" xfId="5" applyFont="1" applyBorder="1" applyAlignment="1">
      <alignment horizontal="center"/>
    </xf>
    <xf numFmtId="164" fontId="18" fillId="0" borderId="50" xfId="5" applyFont="1" applyBorder="1" applyAlignment="1">
      <alignment horizontal="center"/>
    </xf>
    <xf numFmtId="164" fontId="18" fillId="0" borderId="51" xfId="5" applyFont="1" applyBorder="1" applyAlignment="1">
      <alignment horizontal="center"/>
    </xf>
    <xf numFmtId="164" fontId="3" fillId="0" borderId="0" xfId="5" applyFont="1" applyAlignment="1">
      <alignment horizontal="center"/>
    </xf>
    <xf numFmtId="164" fontId="9" fillId="3" borderId="27" xfId="5" applyFont="1" applyFill="1" applyBorder="1" applyAlignment="1" applyProtection="1">
      <alignment horizontal="center"/>
      <protection locked="0"/>
    </xf>
    <xf numFmtId="164" fontId="6" fillId="0" borderId="28" xfId="5" applyFont="1" applyBorder="1" applyAlignment="1">
      <alignment horizontal="center" vertical="center"/>
    </xf>
    <xf numFmtId="164" fontId="6" fillId="0" borderId="0" xfId="5" applyFont="1" applyAlignment="1">
      <alignment horizontal="center" vertical="center"/>
    </xf>
    <xf numFmtId="164" fontId="6" fillId="0" borderId="11" xfId="5" applyFont="1" applyBorder="1" applyAlignment="1">
      <alignment horizontal="center" vertical="center"/>
    </xf>
    <xf numFmtId="164" fontId="3" fillId="0" borderId="52" xfId="5" applyFont="1" applyBorder="1" applyAlignment="1">
      <alignment horizontal="center"/>
    </xf>
    <xf numFmtId="164" fontId="3" fillId="0" borderId="53" xfId="5" applyFont="1" applyBorder="1" applyAlignment="1">
      <alignment horizontal="center"/>
    </xf>
    <xf numFmtId="164" fontId="3" fillId="0" borderId="54" xfId="5" applyFont="1" applyBorder="1" applyAlignment="1">
      <alignment horizontal="center"/>
    </xf>
    <xf numFmtId="164" fontId="2" fillId="0" borderId="0" xfId="5" applyFont="1" applyAlignment="1">
      <alignment horizontal="left" vertical="top" wrapText="1"/>
    </xf>
    <xf numFmtId="164" fontId="3" fillId="3" borderId="27" xfId="5" applyFont="1" applyFill="1" applyBorder="1" applyAlignment="1" applyProtection="1">
      <alignment horizontal="center"/>
      <protection locked="0"/>
    </xf>
    <xf numFmtId="165" fontId="3" fillId="2" borderId="5" xfId="5" applyNumberFormat="1" applyFont="1" applyFill="1" applyBorder="1" applyAlignment="1">
      <alignment horizontal="center"/>
    </xf>
    <xf numFmtId="164" fontId="3" fillId="0" borderId="5" xfId="5" applyFont="1" applyBorder="1" applyAlignment="1">
      <alignment horizontal="center"/>
    </xf>
    <xf numFmtId="164" fontId="3" fillId="0" borderId="0" xfId="5" applyFont="1"/>
    <xf numFmtId="164" fontId="3" fillId="0" borderId="40" xfId="5" applyFont="1" applyBorder="1" applyAlignment="1">
      <alignment horizontal="center" vertical="center"/>
    </xf>
    <xf numFmtId="164" fontId="3" fillId="0" borderId="39" xfId="5" applyFont="1" applyBorder="1" applyAlignment="1">
      <alignment horizontal="center" vertical="center"/>
    </xf>
    <xf numFmtId="164" fontId="3" fillId="0" borderId="41" xfId="5" applyFont="1" applyBorder="1" applyAlignment="1">
      <alignment horizontal="center" vertical="center"/>
    </xf>
    <xf numFmtId="164" fontId="3" fillId="0" borderId="43" xfId="5" applyFont="1" applyBorder="1" applyAlignment="1">
      <alignment horizontal="center" vertical="center"/>
    </xf>
    <xf numFmtId="164" fontId="3" fillId="0" borderId="27" xfId="5" applyFont="1" applyBorder="1" applyAlignment="1">
      <alignment horizontal="center" vertical="center"/>
    </xf>
    <xf numFmtId="164" fontId="3" fillId="0" borderId="42" xfId="5" applyFont="1" applyBorder="1" applyAlignment="1">
      <alignment horizontal="center" vertical="center"/>
    </xf>
    <xf numFmtId="3" fontId="3" fillId="3" borderId="5" xfId="5" applyNumberFormat="1" applyFont="1" applyFill="1" applyBorder="1" applyAlignment="1" applyProtection="1">
      <alignment horizontal="center"/>
      <protection locked="0"/>
    </xf>
    <xf numFmtId="164" fontId="3" fillId="0" borderId="5" xfId="5" applyFont="1" applyBorder="1"/>
    <xf numFmtId="3" fontId="3" fillId="0" borderId="5" xfId="5" applyNumberFormat="1" applyFont="1" applyBorder="1" applyAlignment="1" applyProtection="1">
      <alignment horizontal="center"/>
      <protection locked="0"/>
    </xf>
    <xf numFmtId="164" fontId="9" fillId="3" borderId="27" xfId="5" applyFont="1" applyFill="1" applyBorder="1" applyProtection="1">
      <protection locked="0"/>
    </xf>
    <xf numFmtId="164" fontId="24" fillId="3" borderId="27" xfId="4" applyNumberFormat="1" applyFill="1" applyBorder="1" applyAlignment="1" applyProtection="1">
      <protection locked="0"/>
    </xf>
    <xf numFmtId="164" fontId="4" fillId="0" borderId="0" xfId="5" applyFont="1" applyAlignment="1">
      <alignment horizontal="left" vertical="top" wrapText="1"/>
    </xf>
    <xf numFmtId="164" fontId="4" fillId="0" borderId="27" xfId="5" applyFont="1" applyBorder="1" applyAlignment="1">
      <alignment horizontal="left" vertical="top" wrapText="1"/>
    </xf>
    <xf numFmtId="164" fontId="1" fillId="3" borderId="27" xfId="5" applyFill="1" applyBorder="1" applyProtection="1">
      <protection locked="0"/>
    </xf>
    <xf numFmtId="164" fontId="7" fillId="3" borderId="23" xfId="5" applyFont="1" applyFill="1" applyBorder="1" applyAlignment="1" applyProtection="1">
      <alignment horizontal="center"/>
      <protection locked="0"/>
    </xf>
    <xf numFmtId="164" fontId="7" fillId="3" borderId="0" xfId="5" applyFont="1" applyFill="1" applyAlignment="1" applyProtection="1">
      <alignment horizontal="center"/>
      <protection locked="0"/>
    </xf>
    <xf numFmtId="165" fontId="3" fillId="2" borderId="5" xfId="5" quotePrefix="1" applyNumberFormat="1" applyFont="1" applyFill="1" applyBorder="1" applyAlignment="1">
      <alignment horizontal="center"/>
    </xf>
    <xf numFmtId="164" fontId="3" fillId="2" borderId="52" xfId="5" applyFont="1" applyFill="1" applyBorder="1" applyAlignment="1">
      <alignment horizontal="center"/>
    </xf>
    <xf numFmtId="164" fontId="3" fillId="2" borderId="53" xfId="5" applyFont="1" applyFill="1" applyBorder="1" applyAlignment="1">
      <alignment horizontal="center"/>
    </xf>
    <xf numFmtId="164" fontId="3" fillId="2" borderId="54" xfId="5" applyFont="1" applyFill="1" applyBorder="1" applyAlignment="1">
      <alignment horizontal="center"/>
    </xf>
    <xf numFmtId="164" fontId="3" fillId="3" borderId="27" xfId="5" applyFont="1" applyFill="1" applyBorder="1" applyProtection="1">
      <protection locked="0"/>
    </xf>
    <xf numFmtId="164" fontId="3" fillId="0" borderId="39" xfId="5" applyFont="1" applyBorder="1"/>
    <xf numFmtId="164" fontId="3" fillId="3" borderId="53" xfId="5" applyFont="1" applyFill="1" applyBorder="1" applyAlignment="1" applyProtection="1">
      <alignment horizontal="center"/>
      <protection locked="0"/>
    </xf>
    <xf numFmtId="164" fontId="3" fillId="0" borderId="52" xfId="5" applyFont="1" applyBorder="1"/>
    <xf numFmtId="164" fontId="3" fillId="0" borderId="53" xfId="5" applyFont="1" applyBorder="1"/>
    <xf numFmtId="164" fontId="3" fillId="0" borderId="54" xfId="5" applyFont="1" applyBorder="1"/>
    <xf numFmtId="164" fontId="3" fillId="0" borderId="52" xfId="5" applyFont="1" applyBorder="1" applyAlignment="1">
      <alignment horizontal="right"/>
    </xf>
    <xf numFmtId="164" fontId="3" fillId="0" borderId="53" xfId="5" applyFont="1" applyBorder="1" applyAlignment="1">
      <alignment horizontal="right"/>
    </xf>
    <xf numFmtId="164" fontId="3" fillId="0" borderId="54" xfId="5" applyFont="1" applyBorder="1" applyAlignment="1">
      <alignment horizontal="right"/>
    </xf>
    <xf numFmtId="164" fontId="3" fillId="3" borderId="55" xfId="5" applyFont="1" applyFill="1" applyBorder="1" applyAlignment="1" applyProtection="1">
      <alignment horizontal="center"/>
      <protection locked="0"/>
    </xf>
    <xf numFmtId="0" fontId="30" fillId="0" borderId="0" xfId="0" applyFont="1" applyAlignment="1">
      <alignment horizontal="left" wrapText="1"/>
    </xf>
    <xf numFmtId="164" fontId="2" fillId="0" borderId="5" xfId="5" applyFont="1" applyBorder="1" applyAlignment="1">
      <alignment horizontal="left"/>
    </xf>
    <xf numFmtId="164" fontId="2" fillId="0" borderId="56" xfId="5" applyFont="1" applyBorder="1" applyAlignment="1">
      <alignment horizontal="right"/>
    </xf>
    <xf numFmtId="164" fontId="2" fillId="0" borderId="5" xfId="5" applyFont="1" applyBorder="1" applyAlignment="1">
      <alignment horizontal="right"/>
    </xf>
    <xf numFmtId="164" fontId="2" fillId="0" borderId="5" xfId="5" applyFont="1" applyBorder="1" applyAlignment="1">
      <alignment horizontal="center"/>
    </xf>
    <xf numFmtId="164" fontId="2" fillId="0" borderId="57" xfId="5" applyFont="1" applyBorder="1" applyAlignment="1">
      <alignment horizontal="center"/>
    </xf>
    <xf numFmtId="164" fontId="2" fillId="0" borderId="58" xfId="5" applyFont="1" applyBorder="1" applyAlignment="1">
      <alignment horizontal="center"/>
    </xf>
    <xf numFmtId="164" fontId="2" fillId="0" borderId="40" xfId="5" applyFont="1" applyBorder="1" applyAlignment="1">
      <alignment horizontal="center"/>
    </xf>
    <xf numFmtId="164" fontId="2" fillId="0" borderId="39" xfId="5" applyFont="1" applyBorder="1" applyAlignment="1">
      <alignment horizontal="center"/>
    </xf>
    <xf numFmtId="164" fontId="2" fillId="0" borderId="41" xfId="5" applyFont="1" applyBorder="1" applyAlignment="1">
      <alignment horizontal="center"/>
    </xf>
    <xf numFmtId="164" fontId="2" fillId="0" borderId="43" xfId="5" applyFont="1" applyBorder="1" applyAlignment="1">
      <alignment horizontal="center"/>
    </xf>
    <xf numFmtId="164" fontId="2" fillId="0" borderId="27" xfId="5" applyFont="1" applyBorder="1" applyAlignment="1">
      <alignment horizontal="center"/>
    </xf>
    <xf numFmtId="164" fontId="2" fillId="0" borderId="42" xfId="5" applyFont="1" applyBorder="1" applyAlignment="1">
      <alignment horizontal="center"/>
    </xf>
    <xf numFmtId="164" fontId="2" fillId="0" borderId="59" xfId="5" applyFont="1" applyBorder="1" applyAlignment="1">
      <alignment horizontal="center"/>
    </xf>
    <xf numFmtId="164" fontId="2" fillId="0" borderId="60" xfId="5" applyFont="1" applyBorder="1" applyAlignment="1">
      <alignment horizontal="center"/>
    </xf>
    <xf numFmtId="0" fontId="26" fillId="8" borderId="48" xfId="0" applyFont="1" applyFill="1" applyBorder="1" applyAlignment="1">
      <alignment horizontal="center" vertical="center"/>
    </xf>
    <xf numFmtId="0" fontId="26" fillId="8" borderId="55" xfId="0" applyFont="1" applyFill="1" applyBorder="1" applyAlignment="1">
      <alignment horizontal="center" vertical="center"/>
    </xf>
    <xf numFmtId="164" fontId="20" fillId="0" borderId="48" xfId="5" applyFont="1" applyBorder="1" applyAlignment="1" applyProtection="1">
      <alignment horizontal="center" vertical="center"/>
      <protection locked="0"/>
    </xf>
    <xf numFmtId="164" fontId="20" fillId="0" borderId="55" xfId="5" applyFont="1" applyBorder="1" applyAlignment="1" applyProtection="1">
      <alignment horizontal="center" vertical="center"/>
      <protection locked="0"/>
    </xf>
    <xf numFmtId="0" fontId="26" fillId="8" borderId="5" xfId="0" applyFont="1" applyFill="1" applyBorder="1" applyAlignment="1">
      <alignment horizontal="center" vertical="top"/>
    </xf>
    <xf numFmtId="0" fontId="4" fillId="8" borderId="0" xfId="0" applyFont="1" applyFill="1" applyAlignment="1">
      <alignment horizontal="left" vertical="top" wrapText="1"/>
    </xf>
    <xf numFmtId="0" fontId="26" fillId="8" borderId="27" xfId="0" applyFont="1" applyFill="1" applyBorder="1" applyAlignment="1">
      <alignment horizontal="center" vertical="top"/>
    </xf>
    <xf numFmtId="0" fontId="26" fillId="0" borderId="39" xfId="0" applyFont="1" applyBorder="1" applyAlignment="1">
      <alignment horizontal="center"/>
    </xf>
  </cellXfs>
  <cellStyles count="6">
    <cellStyle name="20% - Accent5" xfId="1" builtinId="46"/>
    <cellStyle name="Calculation" xfId="2" builtinId="22"/>
    <cellStyle name="Good" xfId="3" builtinId="26"/>
    <cellStyle name="Hyperlink" xfId="4" builtinId="8"/>
    <cellStyle name="Normal" xfId="0" builtinId="0"/>
    <cellStyle name="Normal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5"/>
  <sheetViews>
    <sheetView tabSelected="1" workbookViewId="0">
      <selection activeCell="M25" sqref="M25"/>
    </sheetView>
  </sheetViews>
  <sheetFormatPr defaultRowHeight="14.5" x14ac:dyDescent="0.35"/>
  <cols>
    <col min="1" max="1" width="11.1796875" customWidth="1"/>
  </cols>
  <sheetData>
    <row r="1" spans="1:10" ht="25.5" x14ac:dyDescent="0.55000000000000004">
      <c r="A1" s="20" t="s">
        <v>45</v>
      </c>
      <c r="B1" s="205" t="s">
        <v>46</v>
      </c>
      <c r="C1" s="205"/>
      <c r="D1" s="205"/>
      <c r="E1" s="205"/>
      <c r="F1" s="205"/>
      <c r="G1" s="205"/>
      <c r="H1" s="205"/>
      <c r="I1" s="20" t="s">
        <v>47</v>
      </c>
      <c r="J1" s="1"/>
    </row>
    <row r="2" spans="1:10" ht="25.5" x14ac:dyDescent="0.55000000000000004">
      <c r="A2" s="21" t="s">
        <v>48</v>
      </c>
      <c r="B2" s="206" t="s">
        <v>49</v>
      </c>
      <c r="C2" s="206"/>
      <c r="D2" s="206"/>
      <c r="E2" s="206"/>
      <c r="F2" s="206"/>
      <c r="G2" s="206"/>
      <c r="H2" s="206"/>
      <c r="I2" s="22"/>
      <c r="J2" s="1"/>
    </row>
    <row r="3" spans="1:10" ht="25.5" thickBot="1" x14ac:dyDescent="0.55000000000000004">
      <c r="A3" s="146"/>
      <c r="B3" s="207" t="s">
        <v>50</v>
      </c>
      <c r="C3" s="208"/>
      <c r="D3" s="208"/>
      <c r="E3" s="208"/>
      <c r="F3" s="208"/>
      <c r="G3" s="208"/>
      <c r="H3" s="209"/>
      <c r="I3" s="23" t="s">
        <v>51</v>
      </c>
      <c r="J3" s="1"/>
    </row>
    <row r="4" spans="1:10" ht="15.5" x14ac:dyDescent="0.35">
      <c r="A4" s="26"/>
      <c r="B4" s="1"/>
      <c r="C4" s="1"/>
      <c r="D4" s="1"/>
      <c r="E4" s="1"/>
      <c r="F4" s="1"/>
      <c r="G4" s="1"/>
      <c r="H4" s="1"/>
      <c r="I4" s="19"/>
      <c r="J4" s="1"/>
    </row>
    <row r="5" spans="1:10" ht="18" x14ac:dyDescent="0.35">
      <c r="A5" s="27" t="s">
        <v>52</v>
      </c>
      <c r="B5" s="191" t="s">
        <v>53</v>
      </c>
      <c r="C5" s="191"/>
      <c r="D5" s="191"/>
      <c r="E5" s="191"/>
      <c r="F5" s="191"/>
      <c r="G5" s="191"/>
      <c r="H5" s="191"/>
      <c r="I5" s="192"/>
      <c r="J5" s="24"/>
    </row>
    <row r="6" spans="1:10" ht="18" x14ac:dyDescent="0.35">
      <c r="A6" s="29"/>
      <c r="B6" s="24"/>
      <c r="C6" s="24"/>
      <c r="D6" s="24"/>
      <c r="E6" s="24"/>
      <c r="F6" s="24"/>
      <c r="G6" s="24"/>
      <c r="H6" s="24"/>
      <c r="I6" s="28"/>
      <c r="J6" s="24"/>
    </row>
    <row r="7" spans="1:10" ht="18" customHeight="1" x14ac:dyDescent="0.35">
      <c r="A7" s="27" t="s">
        <v>54</v>
      </c>
      <c r="B7" s="191" t="s">
        <v>147</v>
      </c>
      <c r="C7" s="191"/>
      <c r="D7" s="191"/>
      <c r="E7" s="191"/>
      <c r="F7" s="191"/>
      <c r="G7" s="191"/>
      <c r="H7" s="191"/>
      <c r="I7" s="192"/>
      <c r="J7" s="24"/>
    </row>
    <row r="8" spans="1:10" ht="18" x14ac:dyDescent="0.35">
      <c r="A8" s="29"/>
      <c r="B8" s="191"/>
      <c r="C8" s="191"/>
      <c r="D8" s="191"/>
      <c r="E8" s="191"/>
      <c r="F8" s="191"/>
      <c r="G8" s="191"/>
      <c r="H8" s="191"/>
      <c r="I8" s="192"/>
      <c r="J8" s="24"/>
    </row>
    <row r="9" spans="1:10" ht="18" customHeight="1" x14ac:dyDescent="0.35">
      <c r="A9" s="27" t="s">
        <v>55</v>
      </c>
      <c r="B9" s="191" t="s">
        <v>148</v>
      </c>
      <c r="C9" s="191"/>
      <c r="D9" s="191"/>
      <c r="E9" s="191"/>
      <c r="F9" s="191"/>
      <c r="G9" s="191"/>
      <c r="H9" s="191"/>
      <c r="I9" s="192"/>
      <c r="J9" s="24"/>
    </row>
    <row r="10" spans="1:10" ht="18" x14ac:dyDescent="0.35">
      <c r="A10" s="27"/>
      <c r="B10" s="191"/>
      <c r="C10" s="191"/>
      <c r="D10" s="191"/>
      <c r="E10" s="191"/>
      <c r="F10" s="191"/>
      <c r="G10" s="191"/>
      <c r="H10" s="191"/>
      <c r="I10" s="192"/>
      <c r="J10" s="24"/>
    </row>
    <row r="11" spans="1:10" ht="18" customHeight="1" x14ac:dyDescent="0.4">
      <c r="A11" s="27" t="s">
        <v>56</v>
      </c>
      <c r="B11" s="193" t="s">
        <v>57</v>
      </c>
      <c r="C11" s="193"/>
      <c r="D11" s="193"/>
      <c r="E11" s="193"/>
      <c r="F11" s="193"/>
      <c r="G11" s="193"/>
      <c r="H11" s="193"/>
      <c r="I11" s="194"/>
      <c r="J11" s="25"/>
    </row>
    <row r="12" spans="1:10" ht="18" x14ac:dyDescent="0.4">
      <c r="A12" s="29"/>
      <c r="B12" s="193"/>
      <c r="C12" s="193"/>
      <c r="D12" s="193"/>
      <c r="E12" s="193"/>
      <c r="F12" s="193"/>
      <c r="G12" s="193"/>
      <c r="H12" s="193"/>
      <c r="I12" s="194"/>
      <c r="J12" s="18"/>
    </row>
    <row r="13" spans="1:10" ht="18" customHeight="1" x14ac:dyDescent="0.4">
      <c r="A13" s="27" t="s">
        <v>58</v>
      </c>
      <c r="B13" s="195" t="s">
        <v>59</v>
      </c>
      <c r="C13" s="195"/>
      <c r="D13" s="195"/>
      <c r="E13" s="195"/>
      <c r="F13" s="195"/>
      <c r="G13" s="195"/>
      <c r="H13" s="195"/>
      <c r="I13" s="196"/>
      <c r="J13" s="18"/>
    </row>
    <row r="14" spans="1:10" ht="18" x14ac:dyDescent="0.4">
      <c r="A14" s="29"/>
      <c r="B14" s="195"/>
      <c r="C14" s="195"/>
      <c r="D14" s="195"/>
      <c r="E14" s="195"/>
      <c r="F14" s="195"/>
      <c r="G14" s="195"/>
      <c r="H14" s="195"/>
      <c r="I14" s="196"/>
      <c r="J14" s="18"/>
    </row>
    <row r="15" spans="1:10" ht="18" x14ac:dyDescent="0.4">
      <c r="A15" s="31" t="s">
        <v>60</v>
      </c>
      <c r="B15" s="18" t="s">
        <v>61</v>
      </c>
      <c r="C15" s="18"/>
      <c r="D15" s="18"/>
      <c r="E15" s="18"/>
      <c r="F15" s="18"/>
      <c r="G15" s="18"/>
      <c r="H15" s="18"/>
      <c r="I15" s="30"/>
      <c r="J15" s="18"/>
    </row>
    <row r="16" spans="1:10" ht="18" x14ac:dyDescent="0.4">
      <c r="A16" s="32"/>
      <c r="B16" s="33" t="s">
        <v>62</v>
      </c>
      <c r="C16" s="197" t="s">
        <v>63</v>
      </c>
      <c r="D16" s="197"/>
      <c r="E16" s="197"/>
      <c r="F16" s="197"/>
      <c r="G16" s="197"/>
      <c r="H16" s="197"/>
      <c r="I16" s="198"/>
      <c r="J16" s="18"/>
    </row>
    <row r="17" spans="1:9" ht="18" x14ac:dyDescent="0.4">
      <c r="A17" s="32"/>
      <c r="B17" s="33" t="s">
        <v>64</v>
      </c>
      <c r="C17" s="197" t="s">
        <v>65</v>
      </c>
      <c r="D17" s="197"/>
      <c r="E17" s="197"/>
      <c r="F17" s="197"/>
      <c r="G17" s="197"/>
      <c r="H17" s="197"/>
      <c r="I17" s="198"/>
    </row>
    <row r="18" spans="1:9" ht="18" x14ac:dyDescent="0.4">
      <c r="A18" s="32"/>
      <c r="B18" s="33" t="s">
        <v>66</v>
      </c>
      <c r="C18" s="197" t="s">
        <v>67</v>
      </c>
      <c r="D18" s="197"/>
      <c r="E18" s="197"/>
      <c r="F18" s="197"/>
      <c r="G18" s="197"/>
      <c r="H18" s="197"/>
      <c r="I18" s="198"/>
    </row>
    <row r="19" spans="1:9" ht="18" x14ac:dyDescent="0.4">
      <c r="A19" s="32"/>
      <c r="B19" s="33" t="s">
        <v>68</v>
      </c>
      <c r="C19" s="197" t="s">
        <v>69</v>
      </c>
      <c r="D19" s="197"/>
      <c r="E19" s="197"/>
      <c r="F19" s="197"/>
      <c r="G19" s="197"/>
      <c r="H19" s="197"/>
      <c r="I19" s="198"/>
    </row>
    <row r="20" spans="1:9" ht="18" x14ac:dyDescent="0.4">
      <c r="A20" s="32"/>
      <c r="B20" s="33" t="s">
        <v>70</v>
      </c>
      <c r="C20" s="197" t="s">
        <v>71</v>
      </c>
      <c r="D20" s="197"/>
      <c r="E20" s="197"/>
      <c r="F20" s="197"/>
      <c r="G20" s="197"/>
      <c r="H20" s="197"/>
      <c r="I20" s="198"/>
    </row>
    <row r="21" spans="1:9" ht="18" x14ac:dyDescent="0.4">
      <c r="A21" s="32"/>
      <c r="B21" s="18"/>
      <c r="C21" s="210" t="s">
        <v>72</v>
      </c>
      <c r="D21" s="210"/>
      <c r="E21" s="210"/>
      <c r="F21" s="210"/>
      <c r="G21" s="210"/>
      <c r="H21" s="210"/>
      <c r="I21" s="30"/>
    </row>
    <row r="22" spans="1:9" ht="18" x14ac:dyDescent="0.4">
      <c r="A22" s="32"/>
      <c r="B22" s="33" t="s">
        <v>142</v>
      </c>
      <c r="C22" s="18" t="s">
        <v>149</v>
      </c>
      <c r="D22" s="18"/>
      <c r="E22" s="18"/>
      <c r="F22" s="18"/>
      <c r="G22" s="18"/>
      <c r="H22" s="18"/>
      <c r="I22" s="30"/>
    </row>
    <row r="23" spans="1:9" ht="18" x14ac:dyDescent="0.4">
      <c r="A23" s="32"/>
      <c r="C23" s="34"/>
      <c r="D23" s="34"/>
      <c r="E23" s="34"/>
      <c r="F23" s="34"/>
      <c r="G23" s="34"/>
      <c r="H23" s="34"/>
      <c r="I23" s="35"/>
    </row>
    <row r="24" spans="1:9" ht="18" x14ac:dyDescent="0.4">
      <c r="A24" s="32"/>
      <c r="B24" s="18" t="s">
        <v>150</v>
      </c>
      <c r="C24" s="18"/>
      <c r="D24" s="18"/>
      <c r="E24" s="18"/>
      <c r="F24" s="18"/>
      <c r="G24" s="18"/>
      <c r="H24" s="18"/>
      <c r="I24" s="30"/>
    </row>
    <row r="25" spans="1:9" ht="18" x14ac:dyDescent="0.4">
      <c r="A25" s="32"/>
      <c r="B25" s="18" t="s">
        <v>134</v>
      </c>
      <c r="C25" s="18"/>
      <c r="D25" s="18"/>
      <c r="E25" s="18"/>
      <c r="F25" s="18"/>
      <c r="G25" s="18"/>
      <c r="H25" s="18"/>
      <c r="I25" s="30"/>
    </row>
    <row r="26" spans="1:9" ht="18" x14ac:dyDescent="0.4">
      <c r="A26" s="31" t="s">
        <v>73</v>
      </c>
      <c r="B26" s="18" t="s">
        <v>74</v>
      </c>
      <c r="C26" s="18"/>
      <c r="D26" s="18"/>
      <c r="E26" s="18"/>
      <c r="F26" s="18"/>
      <c r="G26" s="18"/>
      <c r="H26" s="18"/>
      <c r="I26" s="30"/>
    </row>
    <row r="27" spans="1:9" ht="18" x14ac:dyDescent="0.4">
      <c r="A27" s="31"/>
      <c r="B27" s="18"/>
      <c r="C27" s="18"/>
      <c r="D27" s="18"/>
      <c r="E27" s="18"/>
      <c r="F27" s="18"/>
      <c r="G27" s="18"/>
      <c r="H27" s="18"/>
      <c r="I27" s="30"/>
    </row>
    <row r="28" spans="1:9" ht="18" customHeight="1" x14ac:dyDescent="0.35">
      <c r="A28" s="27" t="s">
        <v>75</v>
      </c>
      <c r="B28" s="191" t="s">
        <v>143</v>
      </c>
      <c r="C28" s="191"/>
      <c r="D28" s="191"/>
      <c r="E28" s="191"/>
      <c r="F28" s="191"/>
      <c r="G28" s="191"/>
      <c r="H28" s="191"/>
      <c r="I28" s="192"/>
    </row>
    <row r="29" spans="1:9" ht="18" x14ac:dyDescent="0.35">
      <c r="A29" s="27"/>
      <c r="B29" s="191"/>
      <c r="C29" s="191"/>
      <c r="D29" s="191"/>
      <c r="E29" s="191"/>
      <c r="F29" s="191"/>
      <c r="G29" s="191"/>
      <c r="H29" s="191"/>
      <c r="I29" s="192"/>
    </row>
    <row r="30" spans="1:9" ht="18" x14ac:dyDescent="0.35">
      <c r="A30" s="27" t="s">
        <v>135</v>
      </c>
      <c r="B30" s="34"/>
      <c r="C30" s="34"/>
      <c r="D30" s="34"/>
      <c r="E30" s="34"/>
      <c r="F30" s="34"/>
      <c r="G30" s="34"/>
      <c r="H30" s="34"/>
      <c r="I30" s="35"/>
    </row>
    <row r="31" spans="1:9" ht="18" customHeight="1" x14ac:dyDescent="0.35">
      <c r="A31" s="199" t="s">
        <v>146</v>
      </c>
      <c r="B31" s="200"/>
      <c r="C31" s="200"/>
      <c r="D31" s="200"/>
      <c r="E31" s="200"/>
      <c r="F31" s="200"/>
      <c r="G31" s="200"/>
      <c r="H31" s="200"/>
      <c r="I31" s="201"/>
    </row>
    <row r="32" spans="1:9" x14ac:dyDescent="0.35">
      <c r="A32" s="199"/>
      <c r="B32" s="200"/>
      <c r="C32" s="200"/>
      <c r="D32" s="200"/>
      <c r="E32" s="200"/>
      <c r="F32" s="200"/>
      <c r="G32" s="200"/>
      <c r="H32" s="200"/>
      <c r="I32" s="201"/>
    </row>
    <row r="33" spans="1:13" ht="15" thickBot="1" x14ac:dyDescent="0.4">
      <c r="A33" s="202"/>
      <c r="B33" s="203"/>
      <c r="C33" s="203"/>
      <c r="D33" s="203"/>
      <c r="E33" s="203"/>
      <c r="F33" s="203"/>
      <c r="G33" s="203"/>
      <c r="H33" s="203"/>
      <c r="I33" s="204"/>
    </row>
    <row r="34" spans="1:13" ht="18" x14ac:dyDescent="0.4">
      <c r="A34" s="18"/>
      <c r="B34" s="18"/>
      <c r="C34" s="18"/>
      <c r="D34" s="18"/>
      <c r="E34" s="18"/>
      <c r="F34" s="18"/>
      <c r="G34" s="18"/>
      <c r="H34" s="18"/>
      <c r="I34" s="18"/>
    </row>
    <row r="35" spans="1:13" x14ac:dyDescent="0.35">
      <c r="B35" s="190" t="s">
        <v>178</v>
      </c>
      <c r="C35" s="190"/>
      <c r="D35" s="190"/>
      <c r="E35" s="190"/>
      <c r="F35" s="190"/>
      <c r="G35" s="190"/>
      <c r="H35" s="190"/>
      <c r="I35" s="190"/>
      <c r="J35" s="190"/>
      <c r="K35" s="190"/>
      <c r="L35" s="190"/>
      <c r="M35" s="190"/>
    </row>
  </sheetData>
  <mergeCells count="16">
    <mergeCell ref="C18:I18"/>
    <mergeCell ref="B5:I5"/>
    <mergeCell ref="A31:I33"/>
    <mergeCell ref="B1:H1"/>
    <mergeCell ref="B2:H2"/>
    <mergeCell ref="B3:H3"/>
    <mergeCell ref="C19:I19"/>
    <mergeCell ref="C20:I20"/>
    <mergeCell ref="C21:H21"/>
    <mergeCell ref="C16:I16"/>
    <mergeCell ref="B28:I29"/>
    <mergeCell ref="B7:I8"/>
    <mergeCell ref="B9:I10"/>
    <mergeCell ref="B11:I12"/>
    <mergeCell ref="B13:I14"/>
    <mergeCell ref="C17:I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G76"/>
  <sheetViews>
    <sheetView workbookViewId="0">
      <selection activeCell="AR15" sqref="AR15"/>
    </sheetView>
  </sheetViews>
  <sheetFormatPr defaultRowHeight="14.5" x14ac:dyDescent="0.35"/>
  <cols>
    <col min="1" max="36" width="1.26953125" customWidth="1"/>
    <col min="37" max="37" width="3.7265625" customWidth="1"/>
    <col min="38" max="108" width="1.26953125" customWidth="1"/>
  </cols>
  <sheetData>
    <row r="1" spans="1:111" ht="5.5" customHeight="1" x14ac:dyDescent="0.35">
      <c r="A1" s="39"/>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1"/>
      <c r="DE1" s="17"/>
      <c r="DF1" s="17"/>
      <c r="DG1" s="17"/>
    </row>
    <row r="2" spans="1:111" ht="4.1500000000000004" customHeight="1" x14ac:dyDescent="0.35">
      <c r="A2" s="42"/>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45"/>
      <c r="DE2" s="17"/>
      <c r="DF2" s="17"/>
      <c r="DG2" s="17"/>
    </row>
    <row r="3" spans="1:111" ht="25.5" x14ac:dyDescent="0.55000000000000004">
      <c r="A3" s="42"/>
      <c r="B3" s="17"/>
      <c r="C3" s="17"/>
      <c r="D3" s="17"/>
      <c r="E3" s="57" t="s">
        <v>153</v>
      </c>
      <c r="F3" s="43"/>
      <c r="G3" s="43"/>
      <c r="H3" s="43"/>
      <c r="I3" s="43"/>
      <c r="J3" s="43"/>
      <c r="K3" s="43"/>
      <c r="L3" s="43"/>
      <c r="M3" s="43"/>
      <c r="N3" s="43"/>
      <c r="O3" s="43"/>
      <c r="P3" s="87"/>
      <c r="Q3" s="85"/>
      <c r="R3" s="118" t="s">
        <v>152</v>
      </c>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57" t="s">
        <v>47</v>
      </c>
      <c r="CR3" s="43"/>
      <c r="CS3" s="43"/>
      <c r="CT3" s="87"/>
      <c r="CU3" s="43"/>
      <c r="CV3" s="43"/>
      <c r="CW3" s="43"/>
      <c r="CX3" s="43"/>
      <c r="CY3" s="43"/>
      <c r="CZ3" s="43"/>
      <c r="DA3" s="43"/>
      <c r="DB3" s="43"/>
      <c r="DC3" s="44"/>
      <c r="DD3" s="45"/>
      <c r="DE3" s="17"/>
      <c r="DF3" s="17"/>
      <c r="DG3" s="17"/>
    </row>
    <row r="4" spans="1:111" ht="25.5" x14ac:dyDescent="0.55000000000000004">
      <c r="A4" s="42"/>
      <c r="B4" s="17"/>
      <c r="C4" s="17"/>
      <c r="D4" s="17"/>
      <c r="E4" s="58" t="s">
        <v>48</v>
      </c>
      <c r="F4" s="37"/>
      <c r="G4" s="37"/>
      <c r="H4" s="37"/>
      <c r="I4" s="37"/>
      <c r="J4" s="37"/>
      <c r="K4" s="37"/>
      <c r="L4" s="37"/>
      <c r="M4" s="37"/>
      <c r="N4" s="37"/>
      <c r="O4" s="37"/>
      <c r="P4" s="68"/>
      <c r="Q4" s="86"/>
      <c r="R4" s="59" t="s">
        <v>49</v>
      </c>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80"/>
      <c r="CR4" s="17"/>
      <c r="CS4" s="17"/>
      <c r="CT4" s="17"/>
      <c r="CU4" s="17"/>
      <c r="CV4" s="17"/>
      <c r="CW4" s="17"/>
      <c r="CX4" s="17"/>
      <c r="CY4" s="17"/>
      <c r="CZ4" s="17"/>
      <c r="DA4" s="17"/>
      <c r="DB4" s="17"/>
      <c r="DC4" s="36"/>
      <c r="DD4" s="45"/>
      <c r="DE4" s="17"/>
      <c r="DF4" s="17"/>
      <c r="DG4" s="17"/>
    </row>
    <row r="5" spans="1:111" ht="34.5" x14ac:dyDescent="0.65">
      <c r="A5" s="42"/>
      <c r="B5" s="17"/>
      <c r="C5" s="17"/>
      <c r="D5" s="17"/>
      <c r="E5" s="237"/>
      <c r="F5" s="238"/>
      <c r="G5" s="238"/>
      <c r="H5" s="238"/>
      <c r="I5" s="238"/>
      <c r="J5" s="238"/>
      <c r="K5" s="238"/>
      <c r="L5" s="238"/>
      <c r="M5" s="238"/>
      <c r="N5" s="238"/>
      <c r="O5" s="238"/>
      <c r="P5" s="238"/>
      <c r="Q5" s="133"/>
      <c r="R5" s="134"/>
      <c r="S5" s="1"/>
      <c r="T5" s="1"/>
      <c r="U5" s="1"/>
      <c r="V5" s="81" t="s">
        <v>160</v>
      </c>
      <c r="W5" s="81"/>
      <c r="X5" s="1"/>
      <c r="Y5" s="1"/>
      <c r="Z5" s="1"/>
      <c r="AA5" s="103"/>
      <c r="AB5" s="103"/>
      <c r="AC5" s="103"/>
      <c r="AD5" s="103"/>
      <c r="AE5" s="103"/>
      <c r="AF5" s="103"/>
      <c r="AG5" s="103"/>
      <c r="AH5" s="103"/>
      <c r="AI5" s="103"/>
      <c r="AJ5" s="103"/>
      <c r="AK5" s="103"/>
      <c r="AL5" s="211"/>
      <c r="AM5" s="211"/>
      <c r="AN5" s="211"/>
      <c r="AO5" s="211"/>
      <c r="AP5" s="211"/>
      <c r="AQ5" s="211"/>
      <c r="AR5" s="211"/>
      <c r="AS5" s="211"/>
      <c r="AT5" s="211"/>
      <c r="AU5" s="211"/>
      <c r="AV5" s="211"/>
      <c r="AW5" s="211"/>
      <c r="AX5" s="211"/>
      <c r="AY5" s="103"/>
      <c r="AZ5" s="1"/>
      <c r="BA5" s="1"/>
      <c r="BB5" s="103"/>
      <c r="BC5" s="103"/>
      <c r="BD5" s="103"/>
      <c r="BE5" s="1"/>
      <c r="BF5" s="1"/>
      <c r="BG5" s="81" t="s">
        <v>161</v>
      </c>
      <c r="BH5" s="103"/>
      <c r="BI5" s="103"/>
      <c r="BJ5" s="103"/>
      <c r="BK5" s="103"/>
      <c r="BL5" s="103"/>
      <c r="BM5" s="103"/>
      <c r="BN5" s="103"/>
      <c r="BO5" s="103"/>
      <c r="BP5" s="103"/>
      <c r="BQ5" s="103"/>
      <c r="BR5" s="103"/>
      <c r="BS5" s="103"/>
      <c r="BT5" s="103"/>
      <c r="BU5" s="103"/>
      <c r="BV5" s="103"/>
      <c r="BW5" s="211"/>
      <c r="BX5" s="211"/>
      <c r="BY5" s="211"/>
      <c r="BZ5" s="211"/>
      <c r="CA5" s="211"/>
      <c r="CB5" s="211"/>
      <c r="CC5" s="211"/>
      <c r="CD5" s="211"/>
      <c r="CE5" s="211"/>
      <c r="CF5" s="211"/>
      <c r="CG5" s="211"/>
      <c r="CH5" s="211"/>
      <c r="CI5" s="211"/>
      <c r="CJ5" s="1"/>
      <c r="CK5" s="1"/>
      <c r="CL5" s="1"/>
      <c r="CM5" s="1"/>
      <c r="CN5" s="1"/>
      <c r="CO5" s="1"/>
      <c r="CP5" s="135"/>
      <c r="CQ5" s="88" t="s">
        <v>76</v>
      </c>
      <c r="CR5" s="37"/>
      <c r="CS5" s="37"/>
      <c r="CT5" s="68"/>
      <c r="CU5" s="37"/>
      <c r="CV5" s="37"/>
      <c r="CW5" s="37"/>
      <c r="CX5" s="37"/>
      <c r="CY5" s="37"/>
      <c r="CZ5" s="37"/>
      <c r="DA5" s="37"/>
      <c r="DB5" s="37"/>
      <c r="DC5" s="46"/>
      <c r="DD5" s="45"/>
      <c r="DE5" s="17"/>
      <c r="DF5" s="17"/>
      <c r="DG5" s="17"/>
    </row>
    <row r="6" spans="1:111" ht="3" customHeight="1" thickBot="1" x14ac:dyDescent="0.4">
      <c r="A6" s="42"/>
      <c r="B6" s="17"/>
      <c r="C6" s="17"/>
      <c r="D6" s="17"/>
      <c r="E6" s="76"/>
      <c r="F6" s="77"/>
      <c r="G6" s="77"/>
      <c r="H6" s="77"/>
      <c r="I6" s="77"/>
      <c r="J6" s="77"/>
      <c r="K6" s="77"/>
      <c r="L6" s="77"/>
      <c r="M6" s="77"/>
      <c r="N6" s="77"/>
      <c r="O6" s="77"/>
      <c r="P6" s="77"/>
      <c r="Q6" s="84"/>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c r="BK6" s="77"/>
      <c r="BL6" s="77"/>
      <c r="BM6" s="77"/>
      <c r="BN6" s="77"/>
      <c r="BO6" s="77"/>
      <c r="BP6" s="77"/>
      <c r="BQ6" s="77"/>
      <c r="BR6" s="77"/>
      <c r="BS6" s="77"/>
      <c r="BT6" s="77"/>
      <c r="BU6" s="77"/>
      <c r="BV6" s="77"/>
      <c r="BW6" s="77"/>
      <c r="BX6" s="77"/>
      <c r="BY6" s="77"/>
      <c r="BZ6" s="77"/>
      <c r="CA6" s="77"/>
      <c r="CB6" s="77"/>
      <c r="CC6" s="77"/>
      <c r="CD6" s="77"/>
      <c r="CE6" s="77"/>
      <c r="CF6" s="77"/>
      <c r="CG6" s="77"/>
      <c r="CH6" s="77"/>
      <c r="CI6" s="77"/>
      <c r="CJ6" s="77"/>
      <c r="CK6" s="77"/>
      <c r="CL6" s="77"/>
      <c r="CM6" s="77"/>
      <c r="CN6" s="77"/>
      <c r="CO6" s="77"/>
      <c r="CP6" s="77"/>
      <c r="CQ6" s="76"/>
      <c r="CR6" s="77"/>
      <c r="CS6" s="77"/>
      <c r="CT6" s="77"/>
      <c r="CU6" s="77"/>
      <c r="CV6" s="77"/>
      <c r="CW6" s="77"/>
      <c r="CX6" s="77"/>
      <c r="CY6" s="77"/>
      <c r="CZ6" s="77"/>
      <c r="DA6" s="77"/>
      <c r="DB6" s="77"/>
      <c r="DC6" s="78"/>
      <c r="DD6" s="45"/>
      <c r="DE6" s="17"/>
      <c r="DF6" s="17"/>
      <c r="DG6" s="17"/>
    </row>
    <row r="7" spans="1:111" ht="6" customHeight="1" thickTop="1" x14ac:dyDescent="0.35">
      <c r="A7" s="42"/>
      <c r="B7" s="89"/>
      <c r="C7" s="90"/>
      <c r="D7" s="91"/>
      <c r="E7" s="50"/>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2"/>
      <c r="DD7" s="45"/>
      <c r="DE7" s="17"/>
      <c r="DF7" s="17"/>
      <c r="DG7" s="17"/>
    </row>
    <row r="8" spans="1:111" ht="20.5" x14ac:dyDescent="0.45">
      <c r="A8" s="42"/>
      <c r="B8" s="94" t="s">
        <v>77</v>
      </c>
      <c r="C8" s="61"/>
      <c r="D8" s="92"/>
      <c r="E8" s="69"/>
      <c r="F8" s="232"/>
      <c r="G8" s="232"/>
      <c r="H8" s="232"/>
      <c r="I8" s="232"/>
      <c r="J8" s="232"/>
      <c r="K8" s="232"/>
      <c r="L8" s="232"/>
      <c r="M8" s="232"/>
      <c r="N8" s="232"/>
      <c r="O8" s="232"/>
      <c r="P8" s="232"/>
      <c r="Q8" s="232"/>
      <c r="R8" s="232"/>
      <c r="S8" s="232"/>
      <c r="T8" s="232"/>
      <c r="U8" s="232"/>
      <c r="V8" s="232"/>
      <c r="W8" s="232"/>
      <c r="X8" s="232"/>
      <c r="Y8" s="232"/>
      <c r="Z8" s="232"/>
      <c r="AA8" s="232"/>
      <c r="AB8" s="232"/>
      <c r="AC8" s="232"/>
      <c r="AD8" s="232"/>
      <c r="AE8" s="232"/>
      <c r="AF8" s="232"/>
      <c r="AG8" s="232"/>
      <c r="AH8" s="232"/>
      <c r="AI8" s="232"/>
      <c r="AJ8" s="232"/>
      <c r="AK8" s="232"/>
      <c r="AL8" s="232"/>
      <c r="AM8" s="232"/>
      <c r="AN8" s="232"/>
      <c r="AO8" s="232"/>
      <c r="AP8" s="232"/>
      <c r="AQ8" s="232"/>
      <c r="AR8" s="232"/>
      <c r="AS8" s="232"/>
      <c r="AT8" s="232"/>
      <c r="AU8" s="232"/>
      <c r="AV8" s="232"/>
      <c r="AW8" s="232"/>
      <c r="AX8" s="232"/>
      <c r="AY8" s="232"/>
      <c r="AZ8" s="63"/>
      <c r="BA8" s="63"/>
      <c r="BB8" s="63"/>
      <c r="BC8" s="63"/>
      <c r="BD8" s="63"/>
      <c r="BE8" s="63"/>
      <c r="BF8" s="232"/>
      <c r="BG8" s="232"/>
      <c r="BH8" s="232"/>
      <c r="BI8" s="232"/>
      <c r="BJ8" s="232"/>
      <c r="BK8" s="232"/>
      <c r="BL8" s="232"/>
      <c r="BM8" s="232"/>
      <c r="BN8" s="232"/>
      <c r="BO8" s="232"/>
      <c r="BP8" s="232"/>
      <c r="BQ8" s="232"/>
      <c r="BR8" s="232"/>
      <c r="BS8" s="232"/>
      <c r="BT8" s="232"/>
      <c r="BU8" s="232"/>
      <c r="BV8" s="232"/>
      <c r="BW8" s="232"/>
      <c r="BX8" s="232"/>
      <c r="BY8" s="232"/>
      <c r="BZ8" s="232"/>
      <c r="CA8" s="232"/>
      <c r="CB8" s="232"/>
      <c r="CC8" s="232"/>
      <c r="CD8" s="232"/>
      <c r="CE8" s="232"/>
      <c r="CF8" s="232"/>
      <c r="CG8" s="232"/>
      <c r="CH8" s="232"/>
      <c r="CI8" s="232"/>
      <c r="CJ8" s="232"/>
      <c r="CK8" s="232"/>
      <c r="CL8" s="232"/>
      <c r="CM8" s="232"/>
      <c r="CN8" s="232"/>
      <c r="CO8" s="232"/>
      <c r="CP8" s="232"/>
      <c r="CQ8" s="232"/>
      <c r="CR8" s="232"/>
      <c r="CS8" s="232"/>
      <c r="CT8" s="232"/>
      <c r="CU8" s="232"/>
      <c r="CV8" s="232"/>
      <c r="CW8" s="232"/>
      <c r="CX8" s="232"/>
      <c r="CY8" s="232"/>
      <c r="CZ8" s="232"/>
      <c r="DA8" s="232"/>
      <c r="DB8" s="63"/>
      <c r="DC8" s="67"/>
      <c r="DD8" s="45"/>
      <c r="DE8" s="17"/>
      <c r="DF8" s="17"/>
      <c r="DG8" s="17"/>
    </row>
    <row r="9" spans="1:111" ht="4.9000000000000004" customHeight="1" x14ac:dyDescent="0.35">
      <c r="A9" s="42"/>
      <c r="B9" s="17"/>
      <c r="C9" s="17"/>
      <c r="D9" s="17"/>
      <c r="E9" s="69"/>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1"/>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7"/>
      <c r="DD9" s="45"/>
      <c r="DE9" s="17"/>
      <c r="DF9" s="17"/>
      <c r="DG9" s="17"/>
    </row>
    <row r="10" spans="1:111" ht="18" x14ac:dyDescent="0.4">
      <c r="A10" s="119"/>
      <c r="B10" s="18"/>
      <c r="C10" s="18"/>
      <c r="D10" s="18"/>
      <c r="E10" s="120"/>
      <c r="F10" s="18" t="s">
        <v>78</v>
      </c>
      <c r="G10" s="121"/>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t="s">
        <v>79</v>
      </c>
      <c r="BG10" s="18"/>
      <c r="BH10" s="18"/>
      <c r="BI10" s="18"/>
      <c r="BJ10" s="121"/>
      <c r="BK10" s="18"/>
      <c r="BL10" s="18"/>
      <c r="BM10" s="18"/>
      <c r="BN10" s="18"/>
      <c r="BO10" s="18"/>
      <c r="BP10" s="18"/>
      <c r="BQ10" s="121"/>
      <c r="BR10" s="121"/>
      <c r="BS10" s="121"/>
      <c r="BT10" s="121"/>
      <c r="BU10" s="121"/>
      <c r="BV10" s="121"/>
      <c r="BW10" s="121"/>
      <c r="BX10" s="121"/>
      <c r="BY10" s="121"/>
      <c r="BZ10" s="121"/>
      <c r="CA10" s="121"/>
      <c r="CB10" s="121"/>
      <c r="CC10" s="121"/>
      <c r="CD10" s="121"/>
      <c r="CE10" s="121"/>
      <c r="CF10" s="121"/>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8"/>
      <c r="DC10" s="122"/>
      <c r="DD10" s="123"/>
      <c r="DE10" s="18"/>
      <c r="DF10" s="18"/>
      <c r="DG10" s="18"/>
    </row>
    <row r="11" spans="1:111" ht="16.5" x14ac:dyDescent="0.35">
      <c r="A11" s="42"/>
      <c r="B11" s="17"/>
      <c r="C11" s="17"/>
      <c r="D11" s="17"/>
      <c r="E11" s="65"/>
      <c r="F11" s="232"/>
      <c r="G11" s="232"/>
      <c r="H11" s="232"/>
      <c r="I11" s="232"/>
      <c r="J11" s="232"/>
      <c r="K11" s="232"/>
      <c r="L11" s="232"/>
      <c r="M11" s="232"/>
      <c r="N11" s="232"/>
      <c r="O11" s="232"/>
      <c r="P11" s="232"/>
      <c r="Q11" s="232"/>
      <c r="R11" s="232"/>
      <c r="S11" s="232"/>
      <c r="T11" s="232"/>
      <c r="U11" s="232"/>
      <c r="V11" s="232"/>
      <c r="W11" s="232"/>
      <c r="X11" s="232"/>
      <c r="Y11" s="232"/>
      <c r="Z11" s="232"/>
      <c r="AA11" s="232"/>
      <c r="AB11" s="232"/>
      <c r="AC11" s="232"/>
      <c r="AD11" s="232"/>
      <c r="AE11" s="232"/>
      <c r="AF11" s="232"/>
      <c r="AG11" s="232"/>
      <c r="AH11" s="232"/>
      <c r="AI11" s="232"/>
      <c r="AJ11" s="232"/>
      <c r="AK11" s="232"/>
      <c r="AL11" s="232"/>
      <c r="AM11" s="232"/>
      <c r="AN11" s="232"/>
      <c r="AO11" s="232"/>
      <c r="AP11" s="232"/>
      <c r="AQ11" s="232"/>
      <c r="AR11" s="232"/>
      <c r="AS11" s="232"/>
      <c r="AT11" s="232"/>
      <c r="AU11" s="232"/>
      <c r="AV11" s="232"/>
      <c r="AW11" s="232"/>
      <c r="AX11" s="232"/>
      <c r="AY11" s="232"/>
      <c r="AZ11" s="63"/>
      <c r="BA11" s="63"/>
      <c r="BB11" s="63"/>
      <c r="BC11" s="63"/>
      <c r="BD11" s="63"/>
      <c r="BE11" s="63"/>
      <c r="BF11" s="232"/>
      <c r="BG11" s="232"/>
      <c r="BH11" s="232"/>
      <c r="BI11" s="232"/>
      <c r="BJ11" s="232"/>
      <c r="BK11" s="232"/>
      <c r="BL11" s="232"/>
      <c r="BM11" s="232"/>
      <c r="BN11" s="232"/>
      <c r="BO11" s="232"/>
      <c r="BP11" s="232"/>
      <c r="BQ11" s="232"/>
      <c r="BR11" s="232"/>
      <c r="BS11" s="232"/>
      <c r="BT11" s="232"/>
      <c r="BU11" s="232"/>
      <c r="BV11" s="232"/>
      <c r="BW11" s="232"/>
      <c r="BX11" s="232"/>
      <c r="BY11" s="232"/>
      <c r="BZ11" s="232"/>
      <c r="CA11" s="232"/>
      <c r="CB11" s="232"/>
      <c r="CC11" s="232"/>
      <c r="CD11" s="232"/>
      <c r="CE11" s="232"/>
      <c r="CF11" s="232"/>
      <c r="CG11" s="232"/>
      <c r="CH11" s="232"/>
      <c r="CI11" s="232"/>
      <c r="CJ11" s="232"/>
      <c r="CK11" s="232"/>
      <c r="CL11" s="232"/>
      <c r="CM11" s="232"/>
      <c r="CN11" s="232"/>
      <c r="CO11" s="232"/>
      <c r="CP11" s="232"/>
      <c r="CQ11" s="232"/>
      <c r="CR11" s="232"/>
      <c r="CS11" s="232"/>
      <c r="CT11" s="232"/>
      <c r="CU11" s="232"/>
      <c r="CV11" s="232"/>
      <c r="CW11" s="232"/>
      <c r="CX11" s="232"/>
      <c r="CY11" s="232"/>
      <c r="CZ11" s="232"/>
      <c r="DA11" s="232"/>
      <c r="DB11" s="63"/>
      <c r="DC11" s="67"/>
      <c r="DD11" s="45"/>
      <c r="DE11" s="17"/>
      <c r="DF11" s="17"/>
      <c r="DG11" s="17"/>
    </row>
    <row r="12" spans="1:111" ht="4.9000000000000004" customHeight="1" x14ac:dyDescent="0.35">
      <c r="A12" s="42"/>
      <c r="B12" s="17"/>
      <c r="C12" s="17"/>
      <c r="D12" s="17"/>
      <c r="E12" s="65"/>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1"/>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7"/>
      <c r="DD12" s="45"/>
      <c r="DE12" s="17"/>
      <c r="DF12" s="17"/>
      <c r="DG12" s="17"/>
    </row>
    <row r="13" spans="1:111" ht="18" x14ac:dyDescent="0.4">
      <c r="A13" s="119"/>
      <c r="B13" s="18"/>
      <c r="C13" s="18"/>
      <c r="D13" s="18"/>
      <c r="E13" s="124"/>
      <c r="F13" s="18" t="s">
        <v>80</v>
      </c>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t="s">
        <v>81</v>
      </c>
      <c r="BG13" s="18"/>
      <c r="BH13" s="18"/>
      <c r="BI13" s="18"/>
      <c r="BJ13" s="121"/>
      <c r="BK13" s="18"/>
      <c r="BL13" s="18"/>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8"/>
      <c r="DC13" s="122"/>
      <c r="DD13" s="123"/>
      <c r="DE13" s="18"/>
      <c r="DF13" s="18"/>
      <c r="DG13" s="18"/>
    </row>
    <row r="14" spans="1:111" ht="16.5" x14ac:dyDescent="0.35">
      <c r="A14" s="42"/>
      <c r="B14" s="17"/>
      <c r="C14" s="17"/>
      <c r="D14" s="17"/>
      <c r="E14" s="65"/>
      <c r="F14" s="232"/>
      <c r="G14" s="232"/>
      <c r="H14" s="232"/>
      <c r="I14" s="232"/>
      <c r="J14" s="232"/>
      <c r="K14" s="232"/>
      <c r="L14" s="232"/>
      <c r="M14" s="232"/>
      <c r="N14" s="232"/>
      <c r="O14" s="232"/>
      <c r="P14" s="232"/>
      <c r="Q14" s="232"/>
      <c r="R14" s="232"/>
      <c r="S14" s="232"/>
      <c r="T14" s="232"/>
      <c r="U14" s="232"/>
      <c r="V14" s="232"/>
      <c r="W14" s="232"/>
      <c r="X14" s="232"/>
      <c r="Y14" s="232"/>
      <c r="Z14" s="232"/>
      <c r="AA14" s="232"/>
      <c r="AB14" s="232"/>
      <c r="AC14" s="232"/>
      <c r="AD14" s="232"/>
      <c r="AE14" s="232"/>
      <c r="AF14" s="232"/>
      <c r="AG14" s="232"/>
      <c r="AH14" s="232"/>
      <c r="AI14" s="232"/>
      <c r="AJ14" s="232"/>
      <c r="AK14" s="232"/>
      <c r="AL14" s="232"/>
      <c r="AM14" s="232"/>
      <c r="AN14" s="232"/>
      <c r="AO14" s="232"/>
      <c r="AP14" s="232"/>
      <c r="AQ14" s="232"/>
      <c r="AR14" s="232"/>
      <c r="AS14" s="232"/>
      <c r="AT14" s="232"/>
      <c r="AU14" s="232"/>
      <c r="AV14" s="232"/>
      <c r="AW14" s="232"/>
      <c r="AX14" s="232"/>
      <c r="AY14" s="232"/>
      <c r="AZ14" s="63"/>
      <c r="BA14" s="63"/>
      <c r="BB14" s="63"/>
      <c r="BC14" s="63"/>
      <c r="BD14" s="63"/>
      <c r="BE14" s="63"/>
      <c r="BF14" s="232"/>
      <c r="BG14" s="232"/>
      <c r="BH14" s="232"/>
      <c r="BI14" s="232"/>
      <c r="BJ14" s="232"/>
      <c r="BK14" s="232"/>
      <c r="BL14" s="232"/>
      <c r="BM14" s="232"/>
      <c r="BN14" s="232"/>
      <c r="BO14" s="232"/>
      <c r="BP14" s="232"/>
      <c r="BQ14" s="232"/>
      <c r="BR14" s="232"/>
      <c r="BS14" s="232"/>
      <c r="BT14" s="232"/>
      <c r="BU14" s="232"/>
      <c r="BV14" s="232"/>
      <c r="BW14" s="232"/>
      <c r="BX14" s="232"/>
      <c r="BY14" s="232"/>
      <c r="BZ14" s="232"/>
      <c r="CA14" s="232"/>
      <c r="CB14" s="232"/>
      <c r="CC14" s="232"/>
      <c r="CD14" s="232"/>
      <c r="CE14" s="232"/>
      <c r="CF14" s="232"/>
      <c r="CG14" s="232"/>
      <c r="CH14" s="232"/>
      <c r="CI14" s="232"/>
      <c r="CJ14" s="232"/>
      <c r="CK14" s="232"/>
      <c r="CL14" s="232"/>
      <c r="CM14" s="232"/>
      <c r="CN14" s="232"/>
      <c r="CO14" s="232"/>
      <c r="CP14" s="232"/>
      <c r="CQ14" s="232"/>
      <c r="CR14" s="232"/>
      <c r="CS14" s="232"/>
      <c r="CT14" s="232"/>
      <c r="CU14" s="232"/>
      <c r="CV14" s="232"/>
      <c r="CW14" s="232"/>
      <c r="CX14" s="232"/>
      <c r="CY14" s="232"/>
      <c r="CZ14" s="232"/>
      <c r="DA14" s="232"/>
      <c r="DB14" s="63"/>
      <c r="DC14" s="67"/>
      <c r="DD14" s="45"/>
      <c r="DE14" s="17"/>
      <c r="DF14" s="17"/>
      <c r="DG14" s="17"/>
    </row>
    <row r="15" spans="1:111" ht="4.1500000000000004" customHeight="1" x14ac:dyDescent="0.35">
      <c r="A15" s="42"/>
      <c r="B15" s="17"/>
      <c r="C15" s="17"/>
      <c r="D15" s="17"/>
      <c r="E15" s="65"/>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1"/>
      <c r="BK15" s="1"/>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7"/>
      <c r="DD15" s="45"/>
      <c r="DE15" s="17"/>
      <c r="DF15" s="17"/>
      <c r="DG15" s="17"/>
    </row>
    <row r="16" spans="1:111" ht="18" x14ac:dyDescent="0.4">
      <c r="A16" s="119"/>
      <c r="B16" s="18"/>
      <c r="C16" s="18"/>
      <c r="D16" s="18"/>
      <c r="E16" s="124"/>
      <c r="F16" s="18" t="s">
        <v>82</v>
      </c>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21"/>
      <c r="BK16" s="121"/>
      <c r="BL16" s="121"/>
      <c r="BM16" s="121"/>
      <c r="BN16" s="121"/>
      <c r="BO16" s="121"/>
      <c r="BP16" s="121"/>
      <c r="BQ16" s="121"/>
      <c r="BR16" s="121"/>
      <c r="BS16" s="121"/>
      <c r="BT16" s="121"/>
      <c r="BU16" s="121"/>
      <c r="BV16" s="121"/>
      <c r="BW16" s="121"/>
      <c r="BX16" s="121"/>
      <c r="BY16" s="121"/>
      <c r="BZ16" s="121"/>
      <c r="CA16" s="121"/>
      <c r="CB16" s="121"/>
      <c r="CC16" s="121"/>
      <c r="CD16" s="121"/>
      <c r="CE16" s="121"/>
      <c r="CF16" s="121"/>
      <c r="CG16" s="121"/>
      <c r="CH16" s="121"/>
      <c r="CI16" s="121"/>
      <c r="CJ16" s="121"/>
      <c r="CK16" s="121"/>
      <c r="CL16" s="121"/>
      <c r="CM16" s="121"/>
      <c r="CN16" s="121"/>
      <c r="CO16" s="121"/>
      <c r="CP16" s="121"/>
      <c r="CQ16" s="121"/>
      <c r="CR16" s="121"/>
      <c r="CS16" s="121"/>
      <c r="CT16" s="121"/>
      <c r="CU16" s="121"/>
      <c r="CV16" s="121"/>
      <c r="CW16" s="121"/>
      <c r="CX16" s="121"/>
      <c r="CY16" s="121"/>
      <c r="CZ16" s="121"/>
      <c r="DA16" s="18"/>
      <c r="DB16" s="18"/>
      <c r="DC16" s="122"/>
      <c r="DD16" s="123"/>
      <c r="DE16" s="18"/>
      <c r="DF16" s="18"/>
      <c r="DG16" s="18"/>
    </row>
    <row r="17" spans="1:111" ht="16.5" x14ac:dyDescent="0.35">
      <c r="A17" s="42"/>
      <c r="B17" s="17"/>
      <c r="C17" s="17"/>
      <c r="D17" s="17"/>
      <c r="E17" s="65"/>
      <c r="F17" s="232"/>
      <c r="G17" s="232"/>
      <c r="H17" s="232"/>
      <c r="I17" s="232"/>
      <c r="J17" s="232"/>
      <c r="K17" s="232"/>
      <c r="L17" s="232"/>
      <c r="M17" s="232"/>
      <c r="N17" s="232"/>
      <c r="O17" s="232"/>
      <c r="P17" s="232"/>
      <c r="Q17" s="232"/>
      <c r="R17" s="232"/>
      <c r="S17" s="232"/>
      <c r="T17" s="232"/>
      <c r="U17" s="232"/>
      <c r="V17" s="232"/>
      <c r="W17" s="232"/>
      <c r="X17" s="232"/>
      <c r="Y17" s="232"/>
      <c r="Z17" s="232"/>
      <c r="AA17" s="232"/>
      <c r="AB17" s="232"/>
      <c r="AC17" s="232"/>
      <c r="AD17" s="232"/>
      <c r="AE17" s="232"/>
      <c r="AF17" s="1"/>
      <c r="AG17" s="61"/>
      <c r="AH17" s="61"/>
      <c r="AI17" s="61"/>
      <c r="AJ17" s="63"/>
      <c r="AK17" s="232"/>
      <c r="AL17" s="232"/>
      <c r="AM17" s="232"/>
      <c r="AN17" s="232"/>
      <c r="AO17" s="232"/>
      <c r="AP17" s="232"/>
      <c r="AQ17" s="232"/>
      <c r="AR17" s="232"/>
      <c r="AS17" s="232"/>
      <c r="AT17" s="61" t="s">
        <v>83</v>
      </c>
      <c r="AU17" s="232"/>
      <c r="AV17" s="232"/>
      <c r="AW17" s="232"/>
      <c r="AX17" s="232"/>
      <c r="AY17" s="232"/>
      <c r="AZ17" s="63"/>
      <c r="BA17" s="63"/>
      <c r="BB17" s="63"/>
      <c r="BC17" s="63"/>
      <c r="BD17" s="63"/>
      <c r="BE17" s="63"/>
      <c r="BF17" s="232"/>
      <c r="BG17" s="232"/>
      <c r="BH17" s="232"/>
      <c r="BI17" s="232"/>
      <c r="BJ17" s="232"/>
      <c r="BK17" s="232"/>
      <c r="BL17" s="232"/>
      <c r="BM17" s="232"/>
      <c r="BN17" s="232"/>
      <c r="BO17" s="232"/>
      <c r="BP17" s="232"/>
      <c r="BQ17" s="232"/>
      <c r="BR17" s="232"/>
      <c r="BS17" s="232"/>
      <c r="BT17" s="232"/>
      <c r="BU17" s="232"/>
      <c r="BV17" s="232"/>
      <c r="BW17" s="232"/>
      <c r="BX17" s="232"/>
      <c r="BY17" s="232"/>
      <c r="BZ17" s="232"/>
      <c r="CA17" s="232"/>
      <c r="CB17" s="232"/>
      <c r="CC17" s="232"/>
      <c r="CD17" s="232"/>
      <c r="CE17" s="232"/>
      <c r="CF17" s="232"/>
      <c r="CG17" s="63"/>
      <c r="CH17" s="232"/>
      <c r="CI17" s="232"/>
      <c r="CJ17" s="232"/>
      <c r="CK17" s="232"/>
      <c r="CL17" s="1"/>
      <c r="CM17" s="232"/>
      <c r="CN17" s="232"/>
      <c r="CO17" s="232"/>
      <c r="CP17" s="232"/>
      <c r="CQ17" s="232"/>
      <c r="CR17" s="232"/>
      <c r="CS17" s="232"/>
      <c r="CT17" s="232"/>
      <c r="CU17" s="232"/>
      <c r="CV17" s="61" t="s">
        <v>83</v>
      </c>
      <c r="CW17" s="232"/>
      <c r="CX17" s="232"/>
      <c r="CY17" s="232"/>
      <c r="CZ17" s="232"/>
      <c r="DA17" s="232"/>
      <c r="DB17" s="63"/>
      <c r="DC17" s="67"/>
      <c r="DD17" s="45"/>
      <c r="DE17" s="17"/>
      <c r="DF17" s="17"/>
      <c r="DG17" s="17"/>
    </row>
    <row r="18" spans="1:111" ht="3.65" customHeight="1" x14ac:dyDescent="0.35">
      <c r="A18" s="42"/>
      <c r="B18" s="17"/>
      <c r="C18" s="17"/>
      <c r="D18" s="17"/>
      <c r="E18" s="65"/>
      <c r="F18" s="63"/>
      <c r="G18" s="63"/>
      <c r="H18" s="63"/>
      <c r="I18" s="63"/>
      <c r="J18" s="63"/>
      <c r="K18" s="63"/>
      <c r="L18" s="63"/>
      <c r="M18" s="63"/>
      <c r="N18" s="63"/>
      <c r="O18" s="63"/>
      <c r="P18" s="63"/>
      <c r="Q18" s="63"/>
      <c r="R18" s="63"/>
      <c r="S18" s="63"/>
      <c r="T18" s="63"/>
      <c r="U18" s="63"/>
      <c r="V18" s="63"/>
      <c r="W18" s="63"/>
      <c r="X18" s="63"/>
      <c r="Y18" s="63"/>
      <c r="Z18" s="63"/>
      <c r="AA18" s="63"/>
      <c r="AB18" s="63"/>
      <c r="AC18" s="1"/>
      <c r="AD18" s="1"/>
      <c r="AE18" s="1"/>
      <c r="AF18" s="1"/>
      <c r="AG18" s="63"/>
      <c r="AH18" s="63"/>
      <c r="AI18" s="63"/>
      <c r="AJ18" s="63"/>
      <c r="AK18" s="63"/>
      <c r="AL18" s="63"/>
      <c r="AM18" s="63"/>
      <c r="AN18" s="63"/>
      <c r="AO18" s="63"/>
      <c r="AP18" s="63"/>
      <c r="AQ18" s="63"/>
      <c r="AR18" s="63"/>
      <c r="AS18" s="63"/>
      <c r="AT18" s="63"/>
      <c r="AU18" s="63"/>
      <c r="AV18" s="63"/>
      <c r="AW18" s="1"/>
      <c r="AX18" s="1"/>
      <c r="AY18" s="1"/>
      <c r="AZ18" s="63"/>
      <c r="BA18" s="63"/>
      <c r="BB18" s="63"/>
      <c r="BC18" s="63"/>
      <c r="BD18" s="63"/>
      <c r="BE18" s="63"/>
      <c r="BF18" s="63"/>
      <c r="BG18" s="63"/>
      <c r="BH18" s="63"/>
      <c r="BI18" s="63"/>
      <c r="BJ18" s="1"/>
      <c r="BK18" s="1"/>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1"/>
      <c r="CM18" s="63"/>
      <c r="CN18" s="63"/>
      <c r="CO18" s="63"/>
      <c r="CP18" s="63"/>
      <c r="CQ18" s="63"/>
      <c r="CR18" s="63"/>
      <c r="CS18" s="63"/>
      <c r="CT18" s="63"/>
      <c r="CU18" s="63"/>
      <c r="CV18" s="63"/>
      <c r="CW18" s="63"/>
      <c r="CX18" s="63"/>
      <c r="CY18" s="1"/>
      <c r="CZ18" s="1"/>
      <c r="DA18" s="1"/>
      <c r="DB18" s="63"/>
      <c r="DC18" s="67"/>
      <c r="DD18" s="45"/>
      <c r="DE18" s="17"/>
      <c r="DF18" s="17"/>
      <c r="DG18" s="17"/>
    </row>
    <row r="19" spans="1:111" ht="18" x14ac:dyDescent="0.4">
      <c r="A19" s="119"/>
      <c r="B19" s="18"/>
      <c r="C19" s="18"/>
      <c r="D19" s="18"/>
      <c r="E19" s="124"/>
      <c r="F19" s="18" t="s">
        <v>84</v>
      </c>
      <c r="G19" s="18"/>
      <c r="H19" s="18"/>
      <c r="I19" s="18"/>
      <c r="J19" s="18"/>
      <c r="K19" s="18"/>
      <c r="L19" s="18"/>
      <c r="M19" s="18"/>
      <c r="N19" s="18"/>
      <c r="O19" s="18"/>
      <c r="P19" s="18"/>
      <c r="Q19" s="18"/>
      <c r="R19" s="18"/>
      <c r="S19" s="18"/>
      <c r="T19" s="18"/>
      <c r="U19" s="18"/>
      <c r="V19" s="18"/>
      <c r="W19" s="18"/>
      <c r="X19" s="18"/>
      <c r="Y19" s="18"/>
      <c r="Z19" s="18"/>
      <c r="AA19" s="18"/>
      <c r="AB19" s="18"/>
      <c r="AC19" s="121"/>
      <c r="AD19" s="121"/>
      <c r="AE19" s="121"/>
      <c r="AF19" s="121"/>
      <c r="AG19" s="18" t="s">
        <v>85</v>
      </c>
      <c r="AH19" s="18"/>
      <c r="AI19" s="18"/>
      <c r="AJ19" s="18"/>
      <c r="AK19" s="18" t="s">
        <v>86</v>
      </c>
      <c r="AL19" s="18"/>
      <c r="AM19" s="18"/>
      <c r="AN19" s="18"/>
      <c r="AO19" s="18"/>
      <c r="AP19" s="18"/>
      <c r="AQ19" s="18"/>
      <c r="AR19" s="18"/>
      <c r="AS19" s="18"/>
      <c r="AT19" s="18"/>
      <c r="AU19" s="18"/>
      <c r="AV19" s="18"/>
      <c r="AW19" s="121"/>
      <c r="AX19" s="121"/>
      <c r="AY19" s="121"/>
      <c r="AZ19" s="18"/>
      <c r="BA19" s="18"/>
      <c r="BB19" s="18"/>
      <c r="BC19" s="18"/>
      <c r="BD19" s="18"/>
      <c r="BE19" s="18"/>
      <c r="BF19" s="18" t="s">
        <v>139</v>
      </c>
      <c r="BG19" s="18"/>
      <c r="BH19" s="18"/>
      <c r="BI19" s="18"/>
      <c r="BJ19" s="18"/>
      <c r="BK19" s="18"/>
      <c r="BL19" s="18"/>
      <c r="BM19" s="18"/>
      <c r="BN19" s="18"/>
      <c r="BO19" s="18"/>
      <c r="BP19" s="18"/>
      <c r="BQ19" s="18"/>
      <c r="BR19" s="18"/>
      <c r="BS19" s="18"/>
      <c r="BT19" s="18"/>
      <c r="BU19" s="18"/>
      <c r="BV19" s="18"/>
      <c r="BW19" s="18"/>
      <c r="BX19" s="18"/>
      <c r="BY19" s="18"/>
      <c r="BZ19" s="18"/>
      <c r="CA19" s="18"/>
      <c r="CB19" s="18"/>
      <c r="CC19" s="121"/>
      <c r="CD19" s="121"/>
      <c r="CE19" s="121"/>
      <c r="CF19" s="121"/>
      <c r="CG19" s="18"/>
      <c r="CH19" s="18"/>
      <c r="CI19" s="18"/>
      <c r="CJ19" s="18"/>
      <c r="CK19" s="121"/>
      <c r="CL19" s="18"/>
      <c r="CM19" s="18"/>
      <c r="CN19" s="18"/>
      <c r="CO19" s="18"/>
      <c r="CP19" s="18"/>
      <c r="CQ19" s="121"/>
      <c r="CR19" s="121"/>
      <c r="CS19" s="121"/>
      <c r="CT19" s="121"/>
      <c r="CU19" s="121"/>
      <c r="CV19" s="121"/>
      <c r="CW19" s="121"/>
      <c r="CX19" s="121"/>
      <c r="CY19" s="121"/>
      <c r="CZ19" s="121"/>
      <c r="DA19" s="121"/>
      <c r="DB19" s="121"/>
      <c r="DC19" s="125"/>
      <c r="DD19" s="123"/>
      <c r="DE19" s="18"/>
      <c r="DF19" s="18"/>
      <c r="DG19" s="18"/>
    </row>
    <row r="20" spans="1:111" ht="16.5" x14ac:dyDescent="0.35">
      <c r="A20" s="42"/>
      <c r="B20" s="17"/>
      <c r="C20" s="17"/>
      <c r="D20" s="17"/>
      <c r="E20" s="65"/>
      <c r="F20" s="61" t="s">
        <v>87</v>
      </c>
      <c r="G20" s="211"/>
      <c r="H20" s="211"/>
      <c r="I20" s="211"/>
      <c r="J20" s="211"/>
      <c r="K20" s="211"/>
      <c r="L20" s="61" t="s">
        <v>88</v>
      </c>
      <c r="M20" s="232"/>
      <c r="N20" s="232"/>
      <c r="O20" s="232"/>
      <c r="P20" s="232"/>
      <c r="Q20" s="232"/>
      <c r="R20" s="232"/>
      <c r="S20" s="232"/>
      <c r="T20" s="232"/>
      <c r="U20" s="232"/>
      <c r="V20" s="232"/>
      <c r="W20" s="232"/>
      <c r="X20" s="232"/>
      <c r="Y20" s="232"/>
      <c r="Z20" s="232"/>
      <c r="AA20" s="232"/>
      <c r="AB20" s="232"/>
      <c r="AC20" s="232"/>
      <c r="AD20" s="232"/>
      <c r="AE20" s="232"/>
      <c r="AF20" s="232"/>
      <c r="AG20" s="1"/>
      <c r="AH20" s="1"/>
      <c r="AI20" s="61" t="s">
        <v>87</v>
      </c>
      <c r="AJ20" s="211"/>
      <c r="AK20" s="211"/>
      <c r="AL20" s="211"/>
      <c r="AM20" s="211"/>
      <c r="AN20" s="211"/>
      <c r="AO20" s="61" t="s">
        <v>88</v>
      </c>
      <c r="AP20" s="236"/>
      <c r="AQ20" s="236"/>
      <c r="AR20" s="236"/>
      <c r="AS20" s="236"/>
      <c r="AT20" s="236"/>
      <c r="AU20" s="236"/>
      <c r="AV20" s="236"/>
      <c r="AW20" s="236"/>
      <c r="AX20" s="236"/>
      <c r="AY20" s="236"/>
      <c r="AZ20" s="236"/>
      <c r="BA20" s="236"/>
      <c r="BB20" s="236"/>
      <c r="BC20" s="236"/>
      <c r="BD20" s="236"/>
      <c r="BE20" s="236"/>
      <c r="BF20" s="236"/>
      <c r="BG20" s="236"/>
      <c r="BH20" s="236"/>
      <c r="BI20" s="236"/>
      <c r="BJ20" s="236"/>
      <c r="BK20" s="1"/>
      <c r="BL20" s="1"/>
      <c r="BM20" s="233"/>
      <c r="BN20" s="232"/>
      <c r="BO20" s="232"/>
      <c r="BP20" s="232"/>
      <c r="BQ20" s="232"/>
      <c r="BR20" s="232"/>
      <c r="BS20" s="232"/>
      <c r="BT20" s="232"/>
      <c r="BU20" s="232"/>
      <c r="BV20" s="232"/>
      <c r="BW20" s="232"/>
      <c r="BX20" s="232"/>
      <c r="BY20" s="232"/>
      <c r="BZ20" s="232"/>
      <c r="CA20" s="232"/>
      <c r="CB20" s="232"/>
      <c r="CC20" s="232"/>
      <c r="CD20" s="232"/>
      <c r="CE20" s="232"/>
      <c r="CF20" s="232"/>
      <c r="CG20" s="232"/>
      <c r="CH20" s="232"/>
      <c r="CI20" s="232"/>
      <c r="CJ20" s="232"/>
      <c r="CK20" s="232"/>
      <c r="CL20" s="232"/>
      <c r="CM20" s="232"/>
      <c r="CN20" s="232"/>
      <c r="CO20" s="232"/>
      <c r="CP20" s="232"/>
      <c r="CQ20" s="232"/>
      <c r="CR20" s="232"/>
      <c r="CS20" s="232"/>
      <c r="CT20" s="232"/>
      <c r="CU20" s="232"/>
      <c r="CV20" s="232"/>
      <c r="CW20" s="232"/>
      <c r="CX20" s="232"/>
      <c r="CY20" s="232"/>
      <c r="CZ20" s="232"/>
      <c r="DA20" s="232"/>
      <c r="DB20" s="1"/>
      <c r="DC20" s="66"/>
      <c r="DD20" s="45"/>
      <c r="DE20" s="17"/>
      <c r="DF20" s="17"/>
      <c r="DG20" s="17"/>
    </row>
    <row r="21" spans="1:111" ht="2.5" customHeight="1" x14ac:dyDescent="0.35">
      <c r="A21" s="42"/>
      <c r="B21" s="17"/>
      <c r="C21" s="17"/>
      <c r="D21" s="17"/>
      <c r="E21" s="65"/>
      <c r="F21" s="63"/>
      <c r="G21" s="63"/>
      <c r="H21" s="63"/>
      <c r="I21" s="63"/>
      <c r="J21" s="1"/>
      <c r="K21" s="63"/>
      <c r="L21" s="63"/>
      <c r="M21" s="63"/>
      <c r="N21" s="63"/>
      <c r="O21" s="63"/>
      <c r="P21" s="63"/>
      <c r="Q21" s="63"/>
      <c r="R21" s="63"/>
      <c r="S21" s="63"/>
      <c r="T21" s="63"/>
      <c r="U21" s="63"/>
      <c r="V21" s="63"/>
      <c r="W21" s="63"/>
      <c r="X21" s="63"/>
      <c r="Y21" s="63"/>
      <c r="Z21" s="63"/>
      <c r="AA21" s="63"/>
      <c r="AB21" s="63"/>
      <c r="AC21" s="63"/>
      <c r="AD21" s="1"/>
      <c r="AE21" s="1"/>
      <c r="AF21" s="1"/>
      <c r="AG21" s="1"/>
      <c r="AH21" s="1"/>
      <c r="AI21" s="63"/>
      <c r="AJ21" s="63"/>
      <c r="AK21" s="63"/>
      <c r="AL21" s="63"/>
      <c r="AM21" s="63"/>
      <c r="AN21" s="63"/>
      <c r="AO21" s="63"/>
      <c r="AP21" s="1"/>
      <c r="AQ21" s="1"/>
      <c r="AR21" s="63"/>
      <c r="AS21" s="63"/>
      <c r="AT21" s="63"/>
      <c r="AU21" s="63"/>
      <c r="AV21" s="1"/>
      <c r="AW21" s="63"/>
      <c r="AX21" s="63"/>
      <c r="AY21" s="63"/>
      <c r="AZ21" s="63"/>
      <c r="BA21" s="63"/>
      <c r="BB21" s="63"/>
      <c r="BC21" s="63"/>
      <c r="BD21" s="63"/>
      <c r="BE21" s="63"/>
      <c r="BF21" s="63"/>
      <c r="BG21" s="63"/>
      <c r="BH21" s="1"/>
      <c r="BI21" s="1"/>
      <c r="BJ21" s="1"/>
      <c r="BK21" s="1"/>
      <c r="BL21" s="1"/>
      <c r="BM21" s="63"/>
      <c r="BN21" s="63"/>
      <c r="BO21" s="63"/>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66"/>
      <c r="DD21" s="45"/>
      <c r="DE21" s="17"/>
      <c r="DF21" s="17"/>
      <c r="DG21" s="17"/>
    </row>
    <row r="22" spans="1:111" ht="18" x14ac:dyDescent="0.4">
      <c r="A22" s="119"/>
      <c r="B22" s="18"/>
      <c r="C22" s="18"/>
      <c r="D22" s="18"/>
      <c r="E22" s="124"/>
      <c r="F22" s="18" t="s">
        <v>89</v>
      </c>
      <c r="G22" s="18"/>
      <c r="H22" s="18"/>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8" t="s">
        <v>90</v>
      </c>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21"/>
      <c r="BM22" s="18" t="s">
        <v>91</v>
      </c>
      <c r="BN22" s="18"/>
      <c r="BO22" s="18"/>
      <c r="BP22" s="121"/>
      <c r="BQ22" s="121"/>
      <c r="BR22" s="121"/>
      <c r="BS22" s="121"/>
      <c r="BT22" s="121"/>
      <c r="BU22" s="121"/>
      <c r="BV22" s="121"/>
      <c r="BW22" s="121"/>
      <c r="BX22" s="121"/>
      <c r="BY22" s="121"/>
      <c r="BZ22" s="121"/>
      <c r="CA22" s="121"/>
      <c r="CB22" s="121"/>
      <c r="CC22" s="121"/>
      <c r="CD22" s="121"/>
      <c r="CE22" s="121"/>
      <c r="CF22" s="121"/>
      <c r="CG22" s="121"/>
      <c r="CH22" s="121"/>
      <c r="CI22" s="121"/>
      <c r="CJ22" s="121"/>
      <c r="CK22" s="121"/>
      <c r="CL22" s="121"/>
      <c r="CM22" s="121"/>
      <c r="CN22" s="121"/>
      <c r="CO22" s="121"/>
      <c r="CP22" s="121"/>
      <c r="CQ22" s="121"/>
      <c r="CR22" s="121"/>
      <c r="CS22" s="121"/>
      <c r="CT22" s="121"/>
      <c r="CU22" s="121"/>
      <c r="CV22" s="121"/>
      <c r="CW22" s="121"/>
      <c r="CX22" s="121"/>
      <c r="CY22" s="121"/>
      <c r="CZ22" s="121"/>
      <c r="DA22" s="121"/>
      <c r="DB22" s="121"/>
      <c r="DC22" s="125"/>
      <c r="DD22" s="123"/>
      <c r="DE22" s="18"/>
      <c r="DF22" s="18"/>
      <c r="DG22" s="18"/>
    </row>
    <row r="23" spans="1:111" ht="3" customHeight="1" thickBot="1" x14ac:dyDescent="0.4">
      <c r="A23" s="42"/>
      <c r="B23" s="17"/>
      <c r="C23" s="17"/>
      <c r="D23" s="17"/>
      <c r="E23" s="71"/>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2"/>
      <c r="DD23" s="45"/>
      <c r="DE23" s="17"/>
      <c r="DF23" s="17"/>
      <c r="DG23" s="17"/>
    </row>
    <row r="24" spans="1:111" ht="3" customHeight="1" thickTop="1" x14ac:dyDescent="0.35">
      <c r="A24" s="42"/>
      <c r="B24" s="89"/>
      <c r="C24" s="90"/>
      <c r="D24" s="91"/>
      <c r="E24" s="65"/>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c r="BL24" s="63"/>
      <c r="BM24" s="63"/>
      <c r="BN24" s="63"/>
      <c r="BO24" s="63"/>
      <c r="BP24" s="63"/>
      <c r="BQ24" s="63"/>
      <c r="BR24" s="63"/>
      <c r="BS24" s="63"/>
      <c r="BT24" s="63"/>
      <c r="BU24" s="63"/>
      <c r="BV24" s="63"/>
      <c r="BW24" s="63"/>
      <c r="BX24" s="63"/>
      <c r="BY24" s="63"/>
      <c r="BZ24" s="63"/>
      <c r="CA24" s="63"/>
      <c r="CB24" s="63"/>
      <c r="CC24" s="63"/>
      <c r="CD24" s="63"/>
      <c r="CE24" s="63"/>
      <c r="CF24" s="63"/>
      <c r="CG24" s="63"/>
      <c r="CH24" s="63"/>
      <c r="CI24" s="63"/>
      <c r="CJ24" s="63"/>
      <c r="CK24" s="63"/>
      <c r="CL24" s="63"/>
      <c r="CM24" s="63"/>
      <c r="CN24" s="63"/>
      <c r="CO24" s="63"/>
      <c r="CP24" s="63"/>
      <c r="CQ24" s="63"/>
      <c r="CR24" s="63"/>
      <c r="CS24" s="63"/>
      <c r="CT24" s="63"/>
      <c r="CU24" s="63"/>
      <c r="CV24" s="63"/>
      <c r="CW24" s="63"/>
      <c r="CX24" s="63"/>
      <c r="CY24" s="63"/>
      <c r="CZ24" s="63"/>
      <c r="DA24" s="63"/>
      <c r="DB24" s="63"/>
      <c r="DC24" s="66"/>
      <c r="DD24" s="45"/>
      <c r="DE24" s="17"/>
      <c r="DF24" s="17"/>
      <c r="DG24" s="17"/>
    </row>
    <row r="25" spans="1:111" ht="21" customHeight="1" x14ac:dyDescent="0.45">
      <c r="A25" s="100"/>
      <c r="B25" s="94" t="s">
        <v>92</v>
      </c>
      <c r="C25" s="101"/>
      <c r="D25" s="102"/>
      <c r="E25" s="99"/>
      <c r="F25" s="18" t="s">
        <v>93</v>
      </c>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219"/>
      <c r="AP25" s="219"/>
      <c r="AQ25" s="219"/>
      <c r="AR25" s="219"/>
      <c r="AS25" s="219"/>
      <c r="AT25" s="219"/>
      <c r="AU25" s="219"/>
      <c r="AV25" s="219"/>
      <c r="AW25" s="219"/>
      <c r="AX25" s="219"/>
      <c r="AY25" s="219"/>
      <c r="AZ25" s="219"/>
      <c r="BA25" s="219"/>
      <c r="BB25" s="219"/>
      <c r="BC25" s="219"/>
      <c r="BD25" s="219"/>
      <c r="BE25" s="219"/>
      <c r="BF25" s="219"/>
      <c r="BG25" s="219"/>
      <c r="BH25" s="219"/>
      <c r="BI25" s="219"/>
      <c r="BJ25" s="219"/>
      <c r="BK25" s="219"/>
      <c r="BL25" s="104"/>
      <c r="BM25" s="104"/>
      <c r="BN25" s="104"/>
      <c r="BO25" s="104"/>
      <c r="BP25" s="104"/>
      <c r="BQ25" s="104"/>
      <c r="BR25" s="104"/>
      <c r="BS25" s="104"/>
      <c r="BT25" s="104"/>
      <c r="BU25" s="104"/>
      <c r="BV25" s="104"/>
      <c r="BW25" s="104"/>
      <c r="BX25" s="104"/>
      <c r="BY25" s="104"/>
      <c r="BZ25" s="103"/>
      <c r="CA25" s="103"/>
      <c r="CB25" s="103"/>
      <c r="CC25" s="105"/>
      <c r="CD25" s="105"/>
      <c r="CE25" s="105"/>
      <c r="CF25" s="105"/>
      <c r="CG25" s="105"/>
      <c r="CH25" s="104"/>
      <c r="CI25" s="104"/>
      <c r="CJ25" s="104"/>
      <c r="CK25" s="104"/>
      <c r="CL25" s="104"/>
      <c r="CM25" s="104"/>
      <c r="CN25" s="104"/>
      <c r="CO25" s="104"/>
      <c r="CP25" s="104"/>
      <c r="CQ25" s="104"/>
      <c r="CR25" s="104"/>
      <c r="CS25" s="104"/>
      <c r="CT25" s="104"/>
      <c r="CU25" s="104"/>
      <c r="CV25" s="104"/>
      <c r="CW25" s="104"/>
      <c r="CX25" s="104"/>
      <c r="CY25" s="104"/>
      <c r="CZ25" s="103"/>
      <c r="DA25" s="103"/>
      <c r="DB25" s="81"/>
      <c r="DC25" s="106"/>
      <c r="DD25" s="107"/>
      <c r="DE25" s="81"/>
      <c r="DF25" s="81"/>
      <c r="DG25" s="81"/>
    </row>
    <row r="26" spans="1:111" ht="1.9" customHeight="1" thickBot="1" x14ac:dyDescent="0.4">
      <c r="A26" s="42"/>
      <c r="B26" s="17"/>
      <c r="C26" s="17"/>
      <c r="D26" s="17"/>
      <c r="E26" s="71"/>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2"/>
      <c r="DD26" s="45"/>
      <c r="DE26" s="17"/>
      <c r="DF26" s="17"/>
      <c r="DG26" s="17"/>
    </row>
    <row r="27" spans="1:111" ht="3.65" customHeight="1" thickTop="1" x14ac:dyDescent="0.35">
      <c r="A27" s="42"/>
      <c r="B27" s="89"/>
      <c r="C27" s="90"/>
      <c r="D27" s="91"/>
      <c r="E27" s="65"/>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3"/>
      <c r="BK27" s="63"/>
      <c r="BL27" s="63"/>
      <c r="BM27" s="63"/>
      <c r="BN27" s="63"/>
      <c r="BO27" s="63"/>
      <c r="BP27" s="63"/>
      <c r="BQ27" s="63"/>
      <c r="BR27" s="63"/>
      <c r="BS27" s="63"/>
      <c r="BT27" s="63"/>
      <c r="BU27" s="63"/>
      <c r="BV27" s="63"/>
      <c r="BW27" s="63"/>
      <c r="BX27" s="63"/>
      <c r="BY27" s="63"/>
      <c r="BZ27" s="63"/>
      <c r="CA27" s="63"/>
      <c r="CB27" s="63"/>
      <c r="CC27" s="63"/>
      <c r="CD27" s="63"/>
      <c r="CE27" s="63"/>
      <c r="CF27" s="63"/>
      <c r="CG27" s="63"/>
      <c r="CH27" s="63"/>
      <c r="CI27" s="63"/>
      <c r="CJ27" s="63"/>
      <c r="CK27" s="63"/>
      <c r="CL27" s="63"/>
      <c r="CM27" s="63"/>
      <c r="CN27" s="63"/>
      <c r="CO27" s="63"/>
      <c r="CP27" s="63"/>
      <c r="CQ27" s="63"/>
      <c r="CR27" s="63"/>
      <c r="CS27" s="63"/>
      <c r="CT27" s="63"/>
      <c r="CU27" s="63"/>
      <c r="CV27" s="63"/>
      <c r="CW27" s="63"/>
      <c r="CX27" s="63"/>
      <c r="CY27" s="63"/>
      <c r="CZ27" s="63"/>
      <c r="DA27" s="63"/>
      <c r="DB27" s="63"/>
      <c r="DC27" s="66"/>
      <c r="DD27" s="45"/>
      <c r="DE27" s="17"/>
      <c r="DF27" s="17"/>
      <c r="DG27" s="17"/>
    </row>
    <row r="28" spans="1:111" ht="18" x14ac:dyDescent="0.4">
      <c r="A28" s="119"/>
      <c r="B28" s="126" t="s">
        <v>94</v>
      </c>
      <c r="C28" s="127"/>
      <c r="D28" s="128"/>
      <c r="E28" s="124"/>
      <c r="F28" s="18" t="s">
        <v>95</v>
      </c>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219"/>
      <c r="AG28" s="219"/>
      <c r="AH28" s="219"/>
      <c r="AI28" s="219"/>
      <c r="AJ28" s="219"/>
      <c r="AK28" s="219"/>
      <c r="AL28" s="219"/>
      <c r="AM28" s="219"/>
      <c r="AN28" s="219"/>
      <c r="AO28" s="219"/>
      <c r="AP28" s="219"/>
      <c r="AQ28" s="219"/>
      <c r="AR28" s="219"/>
      <c r="AS28" s="219"/>
      <c r="AT28" s="219"/>
      <c r="AU28" s="219"/>
      <c r="AV28" s="219"/>
      <c r="AW28" s="219"/>
      <c r="AX28" s="219"/>
      <c r="AY28" s="219"/>
      <c r="AZ28" s="219"/>
      <c r="BA28" s="219"/>
      <c r="BB28" s="219"/>
      <c r="BC28" s="219"/>
      <c r="BD28" s="219"/>
      <c r="BE28" s="219"/>
      <c r="BF28" s="219"/>
      <c r="BG28" s="219"/>
      <c r="BH28" s="219"/>
      <c r="BI28" s="219"/>
      <c r="BJ28" s="219"/>
      <c r="BK28" s="219"/>
      <c r="BL28" s="219"/>
      <c r="BM28" s="219"/>
      <c r="BN28" s="219"/>
      <c r="BO28" s="219"/>
      <c r="BP28" s="219"/>
      <c r="BQ28" s="219"/>
      <c r="BR28" s="219"/>
      <c r="BS28" s="219"/>
      <c r="BT28" s="219"/>
      <c r="BU28" s="219"/>
      <c r="BV28" s="219"/>
      <c r="BW28" s="219"/>
      <c r="BX28" s="219"/>
      <c r="BY28" s="219"/>
      <c r="BZ28" s="219"/>
      <c r="CA28" s="219"/>
      <c r="CB28" s="18"/>
      <c r="CC28" s="18"/>
      <c r="CD28" s="18" t="s">
        <v>96</v>
      </c>
      <c r="CE28" s="18"/>
      <c r="CF28" s="18"/>
      <c r="CG28" s="18"/>
      <c r="CH28" s="18"/>
      <c r="CI28" s="18"/>
      <c r="CJ28" s="18"/>
      <c r="CK28" s="18"/>
      <c r="CL28" s="18"/>
      <c r="CM28" s="18"/>
      <c r="CN28" s="243"/>
      <c r="CO28" s="243"/>
      <c r="CP28" s="243"/>
      <c r="CQ28" s="243"/>
      <c r="CR28" s="243"/>
      <c r="CS28" s="243"/>
      <c r="CT28" s="243"/>
      <c r="CU28" s="243"/>
      <c r="CV28" s="243"/>
      <c r="CW28" s="243"/>
      <c r="CX28" s="243"/>
      <c r="CY28" s="243"/>
      <c r="CZ28" s="129"/>
      <c r="DA28" s="18"/>
      <c r="DB28" s="18"/>
      <c r="DC28" s="125"/>
      <c r="DD28" s="123"/>
      <c r="DE28" s="18"/>
      <c r="DF28" s="18"/>
      <c r="DG28" s="18"/>
    </row>
    <row r="29" spans="1:111" ht="18" x14ac:dyDescent="0.4">
      <c r="A29" s="119"/>
      <c r="B29" s="18"/>
      <c r="C29" s="18"/>
      <c r="D29" s="18"/>
      <c r="E29" s="124"/>
      <c r="F29" s="18" t="s">
        <v>97</v>
      </c>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30"/>
      <c r="AS29" s="130"/>
      <c r="AT29" s="130"/>
      <c r="AU29" s="130"/>
      <c r="AV29" s="130"/>
      <c r="AW29" s="130"/>
      <c r="AX29" s="130"/>
      <c r="AY29" s="130"/>
      <c r="AZ29" s="219"/>
      <c r="BA29" s="219"/>
      <c r="BB29" s="219"/>
      <c r="BC29" s="219"/>
      <c r="BD29" s="219"/>
      <c r="BE29" s="219"/>
      <c r="BF29" s="219"/>
      <c r="BG29" s="219"/>
      <c r="BH29" s="18"/>
      <c r="BI29" s="244" t="s">
        <v>98</v>
      </c>
      <c r="BJ29" s="244"/>
      <c r="BK29" s="244"/>
      <c r="BL29" s="244"/>
      <c r="BM29" s="244"/>
      <c r="BN29" s="244"/>
      <c r="BO29" s="244"/>
      <c r="BP29" s="244"/>
      <c r="BQ29" s="244"/>
      <c r="BR29" s="244"/>
      <c r="BS29" s="244"/>
      <c r="BT29" s="121"/>
      <c r="BU29" s="121"/>
      <c r="BV29" s="121"/>
      <c r="BW29" s="121"/>
      <c r="BX29" s="121"/>
      <c r="BY29" s="18"/>
      <c r="BZ29" s="18"/>
      <c r="CA29" s="18"/>
      <c r="CB29" s="18"/>
      <c r="CC29" s="18"/>
      <c r="CD29" s="18"/>
      <c r="CE29" s="18"/>
      <c r="CF29" s="18"/>
      <c r="CG29" s="18"/>
      <c r="CH29" s="18"/>
      <c r="CI29" s="18"/>
      <c r="CJ29" s="18"/>
      <c r="CK29" s="18"/>
      <c r="CL29" s="18"/>
      <c r="CM29" s="121"/>
      <c r="CN29" s="18"/>
      <c r="CO29" s="18"/>
      <c r="CP29" s="18"/>
      <c r="CQ29" s="18"/>
      <c r="CR29" s="33"/>
      <c r="CS29" s="130"/>
      <c r="CT29" s="130"/>
      <c r="CU29" s="130"/>
      <c r="CV29" s="130"/>
      <c r="CW29" s="130"/>
      <c r="CX29" s="130"/>
      <c r="CY29" s="18"/>
      <c r="CZ29" s="129"/>
      <c r="DA29" s="18"/>
      <c r="DB29" s="18"/>
      <c r="DC29" s="125"/>
      <c r="DD29" s="123"/>
      <c r="DE29" s="18"/>
      <c r="DF29" s="18"/>
      <c r="DG29" s="18"/>
    </row>
    <row r="30" spans="1:111" ht="18" x14ac:dyDescent="0.4">
      <c r="A30" s="119"/>
      <c r="B30" s="18"/>
      <c r="C30" s="18"/>
      <c r="D30" s="18"/>
      <c r="E30" s="124"/>
      <c r="F30" s="18"/>
      <c r="G30" s="18"/>
      <c r="H30" s="18"/>
      <c r="I30" s="121"/>
      <c r="J30" s="121"/>
      <c r="K30" s="121"/>
      <c r="L30" s="121"/>
      <c r="M30" s="121"/>
      <c r="N30" s="121"/>
      <c r="O30" s="121"/>
      <c r="P30" s="121"/>
      <c r="Q30" s="121"/>
      <c r="R30" s="121"/>
      <c r="S30" s="121"/>
      <c r="T30" s="121"/>
      <c r="U30" s="121"/>
      <c r="V30" s="121"/>
      <c r="W30" s="121"/>
      <c r="X30" s="121"/>
      <c r="Y30" s="121"/>
      <c r="Z30" s="121"/>
      <c r="AA30" s="121"/>
      <c r="AB30" s="121"/>
      <c r="AC30" s="18"/>
      <c r="AD30" s="18"/>
      <c r="AE30" s="121"/>
      <c r="AF30" s="121"/>
      <c r="AG30" s="121"/>
      <c r="AH30" s="121"/>
      <c r="AI30" s="121"/>
      <c r="AJ30" s="121"/>
      <c r="AK30" s="121"/>
      <c r="AL30" s="121"/>
      <c r="AM30" s="121"/>
      <c r="AN30" s="121"/>
      <c r="AO30" s="121"/>
      <c r="AP30" s="121"/>
      <c r="AQ30" s="121"/>
      <c r="AR30" s="121"/>
      <c r="AS30" s="121"/>
      <c r="AT30" s="121"/>
      <c r="AU30" s="121"/>
      <c r="AV30" s="121"/>
      <c r="AW30" s="121"/>
      <c r="AX30" s="121"/>
      <c r="AY30" s="18"/>
      <c r="AZ30" s="245"/>
      <c r="BA30" s="245"/>
      <c r="BB30" s="245"/>
      <c r="BC30" s="245"/>
      <c r="BD30" s="245"/>
      <c r="BE30" s="245"/>
      <c r="BF30" s="245"/>
      <c r="BG30" s="245"/>
      <c r="BH30" s="18"/>
      <c r="BI30" s="222" t="s">
        <v>99</v>
      </c>
      <c r="BJ30" s="222"/>
      <c r="BK30" s="222"/>
      <c r="BL30" s="222"/>
      <c r="BM30" s="222"/>
      <c r="BN30" s="222"/>
      <c r="BO30" s="222"/>
      <c r="BP30" s="222"/>
      <c r="BQ30" s="222"/>
      <c r="BR30" s="222"/>
      <c r="BS30" s="222"/>
      <c r="BT30" s="121"/>
      <c r="BU30" s="121"/>
      <c r="BV30" s="121"/>
      <c r="BW30" s="121"/>
      <c r="BX30" s="121"/>
      <c r="BY30" s="18"/>
      <c r="BZ30" s="18"/>
      <c r="CA30" s="18"/>
      <c r="CB30" s="18"/>
      <c r="CC30" s="18"/>
      <c r="CD30" s="130"/>
      <c r="CE30" s="130"/>
      <c r="CF30" s="130"/>
      <c r="CG30" s="130"/>
      <c r="CH30" s="130"/>
      <c r="CI30" s="215" t="s">
        <v>100</v>
      </c>
      <c r="CJ30" s="216"/>
      <c r="CK30" s="216"/>
      <c r="CL30" s="216"/>
      <c r="CM30" s="216"/>
      <c r="CN30" s="216"/>
      <c r="CO30" s="216"/>
      <c r="CP30" s="216"/>
      <c r="CQ30" s="216"/>
      <c r="CR30" s="217"/>
      <c r="CS30" s="240">
        <v>3273</v>
      </c>
      <c r="CT30" s="241"/>
      <c r="CU30" s="241"/>
      <c r="CV30" s="241"/>
      <c r="CW30" s="241"/>
      <c r="CX30" s="241"/>
      <c r="CY30" s="241"/>
      <c r="CZ30" s="241"/>
      <c r="DA30" s="241"/>
      <c r="DB30" s="242"/>
      <c r="DC30" s="125"/>
      <c r="DD30" s="123"/>
      <c r="DE30" s="18"/>
      <c r="DF30" s="18"/>
      <c r="DG30" s="18"/>
    </row>
    <row r="31" spans="1:111" ht="18" x14ac:dyDescent="0.4">
      <c r="A31" s="119"/>
      <c r="B31" s="18"/>
      <c r="C31" s="18"/>
      <c r="D31" s="18"/>
      <c r="E31" s="124"/>
      <c r="F31" s="129"/>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245"/>
      <c r="BA31" s="245"/>
      <c r="BB31" s="245"/>
      <c r="BC31" s="245"/>
      <c r="BD31" s="245"/>
      <c r="BE31" s="245"/>
      <c r="BF31" s="245"/>
      <c r="BG31" s="245"/>
      <c r="BH31" s="18"/>
      <c r="BI31" s="222" t="s">
        <v>101</v>
      </c>
      <c r="BJ31" s="222"/>
      <c r="BK31" s="222"/>
      <c r="BL31" s="222"/>
      <c r="BM31" s="222"/>
      <c r="BN31" s="222"/>
      <c r="BO31" s="222"/>
      <c r="BP31" s="222"/>
      <c r="BQ31" s="222"/>
      <c r="BR31" s="222"/>
      <c r="BS31" s="222"/>
      <c r="BT31" s="121"/>
      <c r="BU31" s="121"/>
      <c r="BV31" s="121"/>
      <c r="BW31" s="121"/>
      <c r="BX31" s="121"/>
      <c r="BY31" s="18"/>
      <c r="BZ31" s="18"/>
      <c r="CA31" s="18"/>
      <c r="CB31" s="18"/>
      <c r="CC31" s="18"/>
      <c r="CD31" s="130"/>
      <c r="CE31" s="130"/>
      <c r="CF31" s="130"/>
      <c r="CG31" s="130"/>
      <c r="CH31" s="130"/>
      <c r="CI31" s="215" t="s">
        <v>102</v>
      </c>
      <c r="CJ31" s="216"/>
      <c r="CK31" s="216"/>
      <c r="CL31" s="216"/>
      <c r="CM31" s="216"/>
      <c r="CN31" s="216"/>
      <c r="CO31" s="216"/>
      <c r="CP31" s="216"/>
      <c r="CQ31" s="216"/>
      <c r="CR31" s="217"/>
      <c r="CS31" s="240">
        <v>32720</v>
      </c>
      <c r="CT31" s="241"/>
      <c r="CU31" s="241"/>
      <c r="CV31" s="241"/>
      <c r="CW31" s="241"/>
      <c r="CX31" s="241"/>
      <c r="CY31" s="241"/>
      <c r="CZ31" s="241"/>
      <c r="DA31" s="241"/>
      <c r="DB31" s="242"/>
      <c r="DC31" s="125"/>
      <c r="DD31" s="123"/>
      <c r="DE31" s="18"/>
      <c r="DF31" s="18"/>
      <c r="DG31" s="18"/>
    </row>
    <row r="32" spans="1:111" ht="2.5" customHeight="1" x14ac:dyDescent="0.4">
      <c r="A32" s="119"/>
      <c r="B32" s="18"/>
      <c r="C32" s="18"/>
      <c r="D32" s="18"/>
      <c r="E32" s="13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21"/>
      <c r="BC32" s="121"/>
      <c r="BD32" s="121"/>
      <c r="BE32" s="121"/>
      <c r="BF32" s="121"/>
      <c r="BG32" s="121"/>
      <c r="BH32" s="121"/>
      <c r="BI32" s="121"/>
      <c r="BJ32" s="121"/>
      <c r="BK32" s="121"/>
      <c r="BL32" s="121"/>
      <c r="BM32" s="121"/>
      <c r="BN32" s="121"/>
      <c r="BO32" s="121"/>
      <c r="BP32" s="121"/>
      <c r="BQ32" s="121"/>
      <c r="BR32" s="121"/>
      <c r="BS32" s="121"/>
      <c r="BT32" s="121"/>
      <c r="BU32" s="121"/>
      <c r="BV32" s="130"/>
      <c r="BW32" s="130"/>
      <c r="BX32" s="130"/>
      <c r="BY32" s="130"/>
      <c r="BZ32" s="130"/>
      <c r="CA32" s="130"/>
      <c r="CB32" s="130"/>
      <c r="CC32" s="130"/>
      <c r="CD32" s="130"/>
      <c r="CE32" s="130"/>
      <c r="CF32" s="130"/>
      <c r="CG32" s="130"/>
      <c r="CH32" s="130"/>
      <c r="CI32" s="121"/>
      <c r="CJ32" s="121"/>
      <c r="CK32" s="121"/>
      <c r="CL32" s="121"/>
      <c r="CM32" s="121"/>
      <c r="CN32" s="121"/>
      <c r="CO32" s="121"/>
      <c r="CP32" s="121"/>
      <c r="CQ32" s="121"/>
      <c r="CR32" s="121"/>
      <c r="CS32" s="121"/>
      <c r="CT32" s="121"/>
      <c r="CU32" s="121"/>
      <c r="CV32" s="121"/>
      <c r="CW32" s="121"/>
      <c r="CX32" s="121"/>
      <c r="CY32" s="121"/>
      <c r="CZ32" s="121"/>
      <c r="DA32" s="121"/>
      <c r="DB32" s="121"/>
      <c r="DC32" s="132"/>
      <c r="DD32" s="123"/>
      <c r="DE32" s="18"/>
      <c r="DF32" s="18"/>
      <c r="DG32" s="18"/>
    </row>
    <row r="33" spans="1:111" ht="18" x14ac:dyDescent="0.4">
      <c r="A33" s="119"/>
      <c r="B33" s="18"/>
      <c r="C33" s="18"/>
      <c r="D33" s="18"/>
      <c r="E33" s="131"/>
      <c r="F33" s="230" t="s">
        <v>103</v>
      </c>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221" t="s">
        <v>104</v>
      </c>
      <c r="AM33" s="221"/>
      <c r="AN33" s="221"/>
      <c r="AO33" s="221"/>
      <c r="AP33" s="221"/>
      <c r="AQ33" s="221"/>
      <c r="AR33" s="221"/>
      <c r="AS33" s="221"/>
      <c r="AT33" s="221"/>
      <c r="AU33" s="221"/>
      <c r="AV33" s="221"/>
      <c r="AW33" s="221"/>
      <c r="AX33" s="221"/>
      <c r="AY33" s="221"/>
      <c r="AZ33" s="221"/>
      <c r="BA33" s="221"/>
      <c r="BB33" s="221"/>
      <c r="BC33" s="221"/>
      <c r="BD33" s="221"/>
      <c r="BE33" s="221"/>
      <c r="BF33" s="221"/>
      <c r="BG33" s="221"/>
      <c r="BH33" s="221" t="s">
        <v>105</v>
      </c>
      <c r="BI33" s="221"/>
      <c r="BJ33" s="221"/>
      <c r="BK33" s="221"/>
      <c r="BL33" s="221"/>
      <c r="BM33" s="221"/>
      <c r="BN33" s="221"/>
      <c r="BO33" s="221"/>
      <c r="BP33" s="221"/>
      <c r="BQ33" s="221"/>
      <c r="BR33" s="221"/>
      <c r="BS33" s="221"/>
      <c r="BT33" s="221"/>
      <c r="BU33" s="221"/>
      <c r="BV33" s="221"/>
      <c r="BW33" s="221"/>
      <c r="BX33" s="221"/>
      <c r="BY33" s="221"/>
      <c r="BZ33" s="221"/>
      <c r="CA33" s="221"/>
      <c r="CB33" s="221"/>
      <c r="CC33" s="221"/>
      <c r="CD33" s="130"/>
      <c r="CE33" s="215" t="s">
        <v>137</v>
      </c>
      <c r="CF33" s="216"/>
      <c r="CG33" s="216"/>
      <c r="CH33" s="216"/>
      <c r="CI33" s="216"/>
      <c r="CJ33" s="216"/>
      <c r="CK33" s="216"/>
      <c r="CL33" s="216"/>
      <c r="CM33" s="216"/>
      <c r="CN33" s="216"/>
      <c r="CO33" s="216"/>
      <c r="CP33" s="216"/>
      <c r="CQ33" s="216"/>
      <c r="CR33" s="216"/>
      <c r="CS33" s="216"/>
      <c r="CT33" s="216"/>
      <c r="CU33" s="216"/>
      <c r="CV33" s="216"/>
      <c r="CW33" s="216"/>
      <c r="CX33" s="216"/>
      <c r="CY33" s="216"/>
      <c r="CZ33" s="216"/>
      <c r="DA33" s="216"/>
      <c r="DB33" s="217"/>
      <c r="DC33" s="132"/>
      <c r="DD33" s="123"/>
      <c r="DE33" s="18"/>
      <c r="DF33" s="18"/>
      <c r="DG33" s="18"/>
    </row>
    <row r="34" spans="1:111" ht="18" x14ac:dyDescent="0.4">
      <c r="A34" s="119"/>
      <c r="B34" s="18"/>
      <c r="C34" s="18"/>
      <c r="D34" s="18"/>
      <c r="E34" s="131"/>
      <c r="F34" s="249" t="s">
        <v>100</v>
      </c>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251"/>
      <c r="AL34" s="231" t="s">
        <v>29</v>
      </c>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t="s">
        <v>29</v>
      </c>
      <c r="BI34" s="231"/>
      <c r="BJ34" s="231"/>
      <c r="BK34" s="231"/>
      <c r="BL34" s="231"/>
      <c r="BM34" s="231"/>
      <c r="BN34" s="231"/>
      <c r="BO34" s="231"/>
      <c r="BP34" s="231"/>
      <c r="BQ34" s="231"/>
      <c r="BR34" s="231"/>
      <c r="BS34" s="231"/>
      <c r="BT34" s="231"/>
      <c r="BU34" s="231"/>
      <c r="BV34" s="231"/>
      <c r="BW34" s="231"/>
      <c r="BX34" s="231"/>
      <c r="BY34" s="231"/>
      <c r="BZ34" s="231"/>
      <c r="CA34" s="231"/>
      <c r="CB34" s="231"/>
      <c r="CC34" s="231"/>
      <c r="CD34" s="130"/>
      <c r="CE34" s="120" t="s">
        <v>144</v>
      </c>
      <c r="CF34" s="130"/>
      <c r="CG34" s="130"/>
      <c r="CH34" s="130"/>
      <c r="CI34" s="130"/>
      <c r="CJ34" s="130"/>
      <c r="CK34" s="130"/>
      <c r="CL34" s="130"/>
      <c r="CM34" s="130"/>
      <c r="CN34" s="130"/>
      <c r="CO34" s="130"/>
      <c r="CP34" s="130"/>
      <c r="CQ34" s="130"/>
      <c r="CR34" s="130"/>
      <c r="CS34" s="130"/>
      <c r="CT34" s="121"/>
      <c r="CU34" s="121"/>
      <c r="CV34" s="121"/>
      <c r="CW34" s="130"/>
      <c r="CX34" s="252"/>
      <c r="CY34" s="252"/>
      <c r="CZ34" s="252"/>
      <c r="DA34" s="130"/>
      <c r="DB34" s="132"/>
      <c r="DC34" s="132"/>
      <c r="DD34" s="123"/>
      <c r="DE34" s="18"/>
      <c r="DF34" s="18"/>
      <c r="DG34" s="18"/>
    </row>
    <row r="35" spans="1:111" ht="18" x14ac:dyDescent="0.4">
      <c r="A35" s="119"/>
      <c r="B35" s="18"/>
      <c r="C35" s="18"/>
      <c r="D35" s="18"/>
      <c r="E35" s="131"/>
      <c r="F35" s="246" t="s">
        <v>106</v>
      </c>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8"/>
      <c r="AL35" s="229"/>
      <c r="AM35" s="229"/>
      <c r="AN35" s="229"/>
      <c r="AO35" s="229"/>
      <c r="AP35" s="229"/>
      <c r="AQ35" s="229"/>
      <c r="AR35" s="229"/>
      <c r="AS35" s="229"/>
      <c r="AT35" s="229"/>
      <c r="AU35" s="229"/>
      <c r="AV35" s="229"/>
      <c r="AW35" s="229"/>
      <c r="AX35" s="229"/>
      <c r="AY35" s="229"/>
      <c r="AZ35" s="229"/>
      <c r="BA35" s="229"/>
      <c r="BB35" s="229"/>
      <c r="BC35" s="229"/>
      <c r="BD35" s="229"/>
      <c r="BE35" s="229"/>
      <c r="BF35" s="229"/>
      <c r="BG35" s="229"/>
      <c r="BH35" s="229"/>
      <c r="BI35" s="229"/>
      <c r="BJ35" s="229"/>
      <c r="BK35" s="229"/>
      <c r="BL35" s="229"/>
      <c r="BM35" s="229"/>
      <c r="BN35" s="229"/>
      <c r="BO35" s="229"/>
      <c r="BP35" s="229"/>
      <c r="BQ35" s="229"/>
      <c r="BR35" s="229"/>
      <c r="BS35" s="229"/>
      <c r="BT35" s="229"/>
      <c r="BU35" s="229"/>
      <c r="BV35" s="229"/>
      <c r="BW35" s="229"/>
      <c r="BX35" s="229"/>
      <c r="BY35" s="229"/>
      <c r="BZ35" s="229"/>
      <c r="CA35" s="229"/>
      <c r="CB35" s="229"/>
      <c r="CC35" s="229"/>
      <c r="CD35" s="130"/>
      <c r="CE35" s="120"/>
      <c r="CF35" s="234" t="s">
        <v>155</v>
      </c>
      <c r="CG35" s="234"/>
      <c r="CH35" s="234"/>
      <c r="CI35" s="234"/>
      <c r="CJ35" s="234"/>
      <c r="CK35" s="234"/>
      <c r="CL35" s="234"/>
      <c r="CM35" s="234"/>
      <c r="CN35" s="234"/>
      <c r="CO35" s="234"/>
      <c r="CP35" s="234"/>
      <c r="CQ35" s="234"/>
      <c r="CR35" s="234"/>
      <c r="CS35" s="234"/>
      <c r="CT35" s="234"/>
      <c r="CU35" s="234"/>
      <c r="CV35" s="234"/>
      <c r="CW35" s="234"/>
      <c r="CX35" s="234"/>
      <c r="CY35" s="234"/>
      <c r="CZ35" s="234"/>
      <c r="DA35" s="130"/>
      <c r="DB35" s="132"/>
      <c r="DC35" s="132"/>
      <c r="DD35" s="123"/>
      <c r="DE35" s="18"/>
      <c r="DF35" s="18"/>
      <c r="DG35" s="18"/>
    </row>
    <row r="36" spans="1:111" ht="18" x14ac:dyDescent="0.4">
      <c r="A36" s="119"/>
      <c r="B36" s="18"/>
      <c r="C36" s="18"/>
      <c r="D36" s="18"/>
      <c r="E36" s="131"/>
      <c r="F36" s="230" t="s">
        <v>141</v>
      </c>
      <c r="G36" s="230"/>
      <c r="H36" s="230"/>
      <c r="I36" s="230"/>
      <c r="J36" s="230"/>
      <c r="K36" s="230"/>
      <c r="L36" s="230"/>
      <c r="M36" s="230"/>
      <c r="N36" s="230"/>
      <c r="O36" s="230"/>
      <c r="P36" s="230"/>
      <c r="Q36" s="230"/>
      <c r="R36" s="230"/>
      <c r="S36" s="230"/>
      <c r="T36" s="230"/>
      <c r="U36" s="230"/>
      <c r="V36" s="230"/>
      <c r="W36" s="230"/>
      <c r="X36" s="230"/>
      <c r="Y36" s="230"/>
      <c r="Z36" s="230"/>
      <c r="AA36" s="230"/>
      <c r="AB36" s="230"/>
      <c r="AC36" s="230"/>
      <c r="AD36" s="230"/>
      <c r="AE36" s="230"/>
      <c r="AF36" s="230"/>
      <c r="AG36" s="230"/>
      <c r="AH36" s="230"/>
      <c r="AI36" s="230"/>
      <c r="AJ36" s="230"/>
      <c r="AK36" s="230"/>
      <c r="AL36" s="229"/>
      <c r="AM36" s="229"/>
      <c r="AN36" s="229"/>
      <c r="AO36" s="229"/>
      <c r="AP36" s="229"/>
      <c r="AQ36" s="229"/>
      <c r="AR36" s="229"/>
      <c r="AS36" s="229"/>
      <c r="AT36" s="229"/>
      <c r="AU36" s="229"/>
      <c r="AV36" s="229"/>
      <c r="AW36" s="229"/>
      <c r="AX36" s="229"/>
      <c r="AY36" s="229"/>
      <c r="AZ36" s="229"/>
      <c r="BA36" s="229"/>
      <c r="BB36" s="229"/>
      <c r="BC36" s="229"/>
      <c r="BD36" s="229"/>
      <c r="BE36" s="229"/>
      <c r="BF36" s="229"/>
      <c r="BG36" s="229"/>
      <c r="BH36" s="229"/>
      <c r="BI36" s="229"/>
      <c r="BJ36" s="229"/>
      <c r="BK36" s="229"/>
      <c r="BL36" s="229"/>
      <c r="BM36" s="229"/>
      <c r="BN36" s="229"/>
      <c r="BO36" s="229"/>
      <c r="BP36" s="229"/>
      <c r="BQ36" s="229"/>
      <c r="BR36" s="229"/>
      <c r="BS36" s="229"/>
      <c r="BT36" s="229"/>
      <c r="BU36" s="229"/>
      <c r="BV36" s="229"/>
      <c r="BW36" s="229"/>
      <c r="BX36" s="229"/>
      <c r="BY36" s="229"/>
      <c r="BZ36" s="229"/>
      <c r="CA36" s="229"/>
      <c r="CB36" s="229"/>
      <c r="CC36" s="229"/>
      <c r="CD36" s="121"/>
      <c r="CE36" s="139"/>
      <c r="CF36" s="235"/>
      <c r="CG36" s="235"/>
      <c r="CH36" s="235"/>
      <c r="CI36" s="235"/>
      <c r="CJ36" s="235"/>
      <c r="CK36" s="235"/>
      <c r="CL36" s="235"/>
      <c r="CM36" s="235"/>
      <c r="CN36" s="235"/>
      <c r="CO36" s="235"/>
      <c r="CP36" s="235"/>
      <c r="CQ36" s="235"/>
      <c r="CR36" s="235"/>
      <c r="CS36" s="235"/>
      <c r="CT36" s="235"/>
      <c r="CU36" s="235"/>
      <c r="CV36" s="235"/>
      <c r="CW36" s="235"/>
      <c r="CX36" s="235"/>
      <c r="CY36" s="235"/>
      <c r="CZ36" s="235"/>
      <c r="DA36" s="140"/>
      <c r="DB36" s="141"/>
      <c r="DC36" s="132"/>
      <c r="DD36" s="123"/>
      <c r="DE36" s="18"/>
      <c r="DF36" s="18"/>
      <c r="DG36" s="18"/>
    </row>
    <row r="37" spans="1:111" ht="3" customHeight="1" x14ac:dyDescent="0.4">
      <c r="A37" s="119"/>
      <c r="B37" s="18"/>
      <c r="C37" s="18"/>
      <c r="D37" s="18"/>
      <c r="E37" s="131"/>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0"/>
      <c r="BR37" s="130"/>
      <c r="BS37" s="130"/>
      <c r="BT37" s="130"/>
      <c r="BU37" s="130"/>
      <c r="BV37" s="130"/>
      <c r="BW37" s="130"/>
      <c r="BX37" s="130"/>
      <c r="BY37" s="130"/>
      <c r="BZ37" s="130"/>
      <c r="CA37" s="130"/>
      <c r="CB37" s="130"/>
      <c r="CC37" s="130"/>
      <c r="CD37" s="121"/>
      <c r="CE37" s="136"/>
      <c r="CF37" s="136"/>
      <c r="CG37" s="136"/>
      <c r="CH37" s="136"/>
      <c r="CI37" s="136"/>
      <c r="CJ37" s="136"/>
      <c r="CK37" s="136"/>
      <c r="CL37" s="136"/>
      <c r="CM37" s="136"/>
      <c r="CN37" s="136"/>
      <c r="CO37" s="136"/>
      <c r="CP37" s="136"/>
      <c r="CQ37" s="136"/>
      <c r="CR37" s="136"/>
      <c r="CS37" s="136"/>
      <c r="CT37" s="136"/>
      <c r="CU37" s="136"/>
      <c r="CV37" s="136"/>
      <c r="CW37" s="136"/>
      <c r="CX37" s="136"/>
      <c r="CY37" s="136"/>
      <c r="CZ37" s="136"/>
      <c r="DA37" s="136"/>
      <c r="DB37" s="136"/>
      <c r="DC37" s="132"/>
      <c r="DD37" s="123"/>
      <c r="DE37" s="18"/>
      <c r="DF37" s="18"/>
      <c r="DG37" s="18"/>
    </row>
    <row r="38" spans="1:111" ht="18" x14ac:dyDescent="0.4">
      <c r="A38" s="119"/>
      <c r="B38" s="18"/>
      <c r="C38" s="18"/>
      <c r="D38" s="18"/>
      <c r="E38" s="131"/>
      <c r="F38" s="223" t="s">
        <v>107</v>
      </c>
      <c r="G38" s="224"/>
      <c r="H38" s="224"/>
      <c r="I38" s="224"/>
      <c r="J38" s="224"/>
      <c r="K38" s="224"/>
      <c r="L38" s="224"/>
      <c r="M38" s="224"/>
      <c r="N38" s="224"/>
      <c r="O38" s="224"/>
      <c r="P38" s="224"/>
      <c r="Q38" s="224"/>
      <c r="R38" s="224"/>
      <c r="S38" s="224"/>
      <c r="T38" s="224"/>
      <c r="U38" s="224"/>
      <c r="V38" s="224"/>
      <c r="W38" s="224"/>
      <c r="X38" s="224"/>
      <c r="Y38" s="224"/>
      <c r="Z38" s="224"/>
      <c r="AA38" s="224"/>
      <c r="AB38" s="224"/>
      <c r="AC38" s="224"/>
      <c r="AD38" s="224"/>
      <c r="AE38" s="224"/>
      <c r="AF38" s="224"/>
      <c r="AG38" s="224"/>
      <c r="AH38" s="224"/>
      <c r="AI38" s="224"/>
      <c r="AJ38" s="224"/>
      <c r="AK38" s="225"/>
      <c r="AL38" s="221" t="s">
        <v>108</v>
      </c>
      <c r="AM38" s="221"/>
      <c r="AN38" s="221"/>
      <c r="AO38" s="221"/>
      <c r="AP38" s="221"/>
      <c r="AQ38" s="221"/>
      <c r="AR38" s="221"/>
      <c r="AS38" s="221"/>
      <c r="AT38" s="221"/>
      <c r="AU38" s="221"/>
      <c r="AV38" s="221"/>
      <c r="AW38" s="221"/>
      <c r="AX38" s="221"/>
      <c r="AY38" s="221"/>
      <c r="AZ38" s="221"/>
      <c r="BA38" s="221"/>
      <c r="BB38" s="221"/>
      <c r="BC38" s="221"/>
      <c r="BD38" s="221"/>
      <c r="BE38" s="221"/>
      <c r="BF38" s="221"/>
      <c r="BG38" s="221"/>
      <c r="BH38" s="221"/>
      <c r="BI38" s="221"/>
      <c r="BJ38" s="221"/>
      <c r="BK38" s="221"/>
      <c r="BL38" s="221"/>
      <c r="BM38" s="221"/>
      <c r="BN38" s="221"/>
      <c r="BO38" s="221"/>
      <c r="BP38" s="221"/>
      <c r="BQ38" s="221"/>
      <c r="BR38" s="221"/>
      <c r="BS38" s="221"/>
      <c r="BT38" s="221"/>
      <c r="BU38" s="221"/>
      <c r="BV38" s="221"/>
      <c r="BW38" s="221"/>
      <c r="BX38" s="221"/>
      <c r="BY38" s="221"/>
      <c r="BZ38" s="221"/>
      <c r="CA38" s="221"/>
      <c r="CB38" s="221"/>
      <c r="CC38" s="221"/>
      <c r="CD38" s="121"/>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32"/>
      <c r="DD38" s="123"/>
      <c r="DE38" s="18"/>
      <c r="DF38" s="18"/>
      <c r="DG38" s="18"/>
    </row>
    <row r="39" spans="1:111" ht="18" x14ac:dyDescent="0.4">
      <c r="A39" s="119"/>
      <c r="B39" s="18"/>
      <c r="C39" s="18"/>
      <c r="D39" s="18"/>
      <c r="E39" s="131"/>
      <c r="F39" s="226"/>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8"/>
      <c r="AL39" s="221" t="s">
        <v>109</v>
      </c>
      <c r="AM39" s="221"/>
      <c r="AN39" s="221"/>
      <c r="AO39" s="221"/>
      <c r="AP39" s="221"/>
      <c r="AQ39" s="221"/>
      <c r="AR39" s="221"/>
      <c r="AS39" s="221"/>
      <c r="AT39" s="221"/>
      <c r="AU39" s="221"/>
      <c r="AV39" s="221"/>
      <c r="AW39" s="221" t="s">
        <v>110</v>
      </c>
      <c r="AX39" s="221"/>
      <c r="AY39" s="221"/>
      <c r="AZ39" s="221"/>
      <c r="BA39" s="221"/>
      <c r="BB39" s="221"/>
      <c r="BC39" s="221"/>
      <c r="BD39" s="221"/>
      <c r="BE39" s="221"/>
      <c r="BF39" s="221"/>
      <c r="BG39" s="221"/>
      <c r="BH39" s="221" t="s">
        <v>109</v>
      </c>
      <c r="BI39" s="221"/>
      <c r="BJ39" s="221"/>
      <c r="BK39" s="221"/>
      <c r="BL39" s="221"/>
      <c r="BM39" s="221"/>
      <c r="BN39" s="221"/>
      <c r="BO39" s="221"/>
      <c r="BP39" s="221"/>
      <c r="BQ39" s="221"/>
      <c r="BR39" s="221"/>
      <c r="BS39" s="221" t="s">
        <v>110</v>
      </c>
      <c r="BT39" s="221"/>
      <c r="BU39" s="221"/>
      <c r="BV39" s="221"/>
      <c r="BW39" s="221"/>
      <c r="BX39" s="221"/>
      <c r="BY39" s="221"/>
      <c r="BZ39" s="221"/>
      <c r="CA39" s="221"/>
      <c r="CB39" s="221"/>
      <c r="CC39" s="221"/>
      <c r="CD39" s="121"/>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32"/>
      <c r="DD39" s="123"/>
      <c r="DE39" s="18"/>
      <c r="DF39" s="18"/>
      <c r="DG39" s="18"/>
    </row>
    <row r="40" spans="1:111" ht="18" x14ac:dyDescent="0.4">
      <c r="A40" s="119"/>
      <c r="B40" s="18"/>
      <c r="C40" s="18"/>
      <c r="D40" s="18"/>
      <c r="E40" s="131"/>
      <c r="F40" s="230" t="s">
        <v>111</v>
      </c>
      <c r="G40" s="230"/>
      <c r="H40" s="230"/>
      <c r="I40" s="230"/>
      <c r="J40" s="230"/>
      <c r="K40" s="230"/>
      <c r="L40" s="230"/>
      <c r="M40" s="230"/>
      <c r="N40" s="230"/>
      <c r="O40" s="230"/>
      <c r="P40" s="230"/>
      <c r="Q40" s="230"/>
      <c r="R40" s="230"/>
      <c r="S40" s="230"/>
      <c r="T40" s="230"/>
      <c r="U40" s="230"/>
      <c r="V40" s="230"/>
      <c r="W40" s="230"/>
      <c r="X40" s="230"/>
      <c r="Y40" s="230"/>
      <c r="Z40" s="230"/>
      <c r="AA40" s="230"/>
      <c r="AB40" s="230"/>
      <c r="AC40" s="230"/>
      <c r="AD40" s="230"/>
      <c r="AE40" s="230"/>
      <c r="AF40" s="230"/>
      <c r="AG40" s="230"/>
      <c r="AH40" s="230"/>
      <c r="AI40" s="230"/>
      <c r="AJ40" s="230"/>
      <c r="AK40" s="230"/>
      <c r="AL40" s="220">
        <f>'PM Emission Factors'!F15</f>
        <v>0.34737600000000002</v>
      </c>
      <c r="AM40" s="220"/>
      <c r="AN40" s="220"/>
      <c r="AO40" s="220"/>
      <c r="AP40" s="220"/>
      <c r="AQ40" s="220"/>
      <c r="AR40" s="220"/>
      <c r="AS40" s="220"/>
      <c r="AT40" s="220"/>
      <c r="AU40" s="220"/>
      <c r="AV40" s="220"/>
      <c r="AW40" s="220">
        <f>'PM Emission Factors'!H15</f>
        <v>5.9736000000000011E-2</v>
      </c>
      <c r="AX40" s="220"/>
      <c r="AY40" s="220"/>
      <c r="AZ40" s="220"/>
      <c r="BA40" s="220"/>
      <c r="BB40" s="220"/>
      <c r="BC40" s="220"/>
      <c r="BD40" s="220"/>
      <c r="BE40" s="220"/>
      <c r="BF40" s="220"/>
      <c r="BG40" s="220"/>
      <c r="BH40" s="239">
        <f>'PM Emission Factors'!F32</f>
        <v>0.19340399999999996</v>
      </c>
      <c r="BI40" s="220"/>
      <c r="BJ40" s="220"/>
      <c r="BK40" s="220"/>
      <c r="BL40" s="220"/>
      <c r="BM40" s="220"/>
      <c r="BN40" s="220"/>
      <c r="BO40" s="220"/>
      <c r="BP40" s="220"/>
      <c r="BQ40" s="220"/>
      <c r="BR40" s="220"/>
      <c r="BS40" s="220">
        <f>'PM Emission Factors'!H32</f>
        <v>3.7288800000000004E-2</v>
      </c>
      <c r="BT40" s="220"/>
      <c r="BU40" s="220"/>
      <c r="BV40" s="220"/>
      <c r="BW40" s="220"/>
      <c r="BX40" s="220"/>
      <c r="BY40" s="220"/>
      <c r="BZ40" s="220"/>
      <c r="CA40" s="220"/>
      <c r="CB40" s="220"/>
      <c r="CC40" s="220"/>
      <c r="CD40" s="121"/>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32"/>
      <c r="DD40" s="123"/>
      <c r="DE40" s="18"/>
      <c r="DF40" s="18"/>
      <c r="DG40" s="18"/>
    </row>
    <row r="41" spans="1:111" ht="18" x14ac:dyDescent="0.4">
      <c r="A41" s="119"/>
      <c r="B41" s="18"/>
      <c r="C41" s="18"/>
      <c r="D41" s="18"/>
      <c r="E41" s="131"/>
      <c r="F41" s="230" t="s">
        <v>112</v>
      </c>
      <c r="G41" s="230"/>
      <c r="H41" s="230"/>
      <c r="I41" s="230"/>
      <c r="J41" s="230"/>
      <c r="K41" s="230"/>
      <c r="L41" s="230"/>
      <c r="M41" s="230"/>
      <c r="N41" s="230"/>
      <c r="O41" s="230"/>
      <c r="P41" s="230"/>
      <c r="Q41" s="230"/>
      <c r="R41" s="230"/>
      <c r="S41" s="230"/>
      <c r="T41" s="230"/>
      <c r="U41" s="230"/>
      <c r="V41" s="230"/>
      <c r="W41" s="230"/>
      <c r="X41" s="230"/>
      <c r="Y41" s="230"/>
      <c r="Z41" s="230"/>
      <c r="AA41" s="230"/>
      <c r="AB41" s="230"/>
      <c r="AC41" s="230"/>
      <c r="AD41" s="230"/>
      <c r="AE41" s="230"/>
      <c r="AF41" s="230"/>
      <c r="AG41" s="230"/>
      <c r="AH41" s="230"/>
      <c r="AI41" s="230"/>
      <c r="AJ41" s="230"/>
      <c r="AK41" s="230"/>
      <c r="AL41" s="220">
        <f>'PM Emission Factors'!G15</f>
        <v>0.10292</v>
      </c>
      <c r="AM41" s="220"/>
      <c r="AN41" s="220"/>
      <c r="AO41" s="220"/>
      <c r="AP41" s="220"/>
      <c r="AQ41" s="220"/>
      <c r="AR41" s="220"/>
      <c r="AS41" s="220"/>
      <c r="AT41" s="220"/>
      <c r="AU41" s="220"/>
      <c r="AV41" s="220"/>
      <c r="AW41" s="220">
        <f>'PM Emission Factors'!I15</f>
        <v>2.2916599999999999E-2</v>
      </c>
      <c r="AX41" s="220"/>
      <c r="AY41" s="220"/>
      <c r="AZ41" s="220"/>
      <c r="BA41" s="220"/>
      <c r="BB41" s="220"/>
      <c r="BC41" s="220"/>
      <c r="BD41" s="220"/>
      <c r="BE41" s="220"/>
      <c r="BF41" s="220"/>
      <c r="BG41" s="220"/>
      <c r="BH41" s="220">
        <f>'PM Emission Factors'!G32</f>
        <v>5.9491999999999996E-2</v>
      </c>
      <c r="BI41" s="220"/>
      <c r="BJ41" s="220"/>
      <c r="BK41" s="220"/>
      <c r="BL41" s="220"/>
      <c r="BM41" s="220"/>
      <c r="BN41" s="220"/>
      <c r="BO41" s="220"/>
      <c r="BP41" s="220"/>
      <c r="BQ41" s="220"/>
      <c r="BR41" s="220"/>
      <c r="BS41" s="220">
        <f>'PM Emission Factors'!I32</f>
        <v>1.7050999999999997E-2</v>
      </c>
      <c r="BT41" s="220"/>
      <c r="BU41" s="220"/>
      <c r="BV41" s="220"/>
      <c r="BW41" s="220"/>
      <c r="BX41" s="220"/>
      <c r="BY41" s="220"/>
      <c r="BZ41" s="220"/>
      <c r="CA41" s="220"/>
      <c r="CB41" s="220"/>
      <c r="CC41" s="220"/>
      <c r="CD41" s="121"/>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32"/>
      <c r="DD41" s="123"/>
      <c r="DE41" s="18"/>
      <c r="DF41" s="18"/>
      <c r="DG41" s="18"/>
    </row>
    <row r="42" spans="1:111" ht="2.5" customHeight="1" x14ac:dyDescent="0.4">
      <c r="A42" s="119"/>
      <c r="B42" s="18"/>
      <c r="C42" s="18"/>
      <c r="D42" s="18"/>
      <c r="E42" s="131"/>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30"/>
      <c r="AM42" s="130"/>
      <c r="AN42" s="130"/>
      <c r="AO42" s="130"/>
      <c r="AP42" s="130"/>
      <c r="AQ42" s="130"/>
      <c r="AR42" s="130"/>
      <c r="AS42" s="130"/>
      <c r="AT42" s="130"/>
      <c r="AU42" s="130"/>
      <c r="AV42" s="130"/>
      <c r="AW42" s="130"/>
      <c r="AX42" s="130"/>
      <c r="AY42" s="130"/>
      <c r="AZ42" s="130"/>
      <c r="BA42" s="130"/>
      <c r="BB42" s="130"/>
      <c r="BC42" s="130"/>
      <c r="BD42" s="130"/>
      <c r="BE42" s="130"/>
      <c r="BF42" s="130"/>
      <c r="BG42" s="130"/>
      <c r="BH42" s="130"/>
      <c r="BI42" s="130"/>
      <c r="BJ42" s="130"/>
      <c r="BK42" s="130"/>
      <c r="BL42" s="130"/>
      <c r="BM42" s="130"/>
      <c r="BN42" s="130"/>
      <c r="BO42" s="130"/>
      <c r="BP42" s="130"/>
      <c r="BQ42" s="130"/>
      <c r="BR42" s="130"/>
      <c r="BS42" s="130"/>
      <c r="BT42" s="130"/>
      <c r="BU42" s="130"/>
      <c r="BV42" s="130"/>
      <c r="BW42" s="130"/>
      <c r="BX42" s="130"/>
      <c r="BY42" s="130"/>
      <c r="BZ42" s="130"/>
      <c r="CA42" s="130"/>
      <c r="CB42" s="130"/>
      <c r="CC42" s="130"/>
      <c r="CD42" s="121"/>
      <c r="CE42" s="136"/>
      <c r="CF42" s="136"/>
      <c r="CG42" s="18"/>
      <c r="CH42" s="18"/>
      <c r="CI42" s="18"/>
      <c r="CJ42" s="18"/>
      <c r="CK42" s="18"/>
      <c r="CL42" s="18"/>
      <c r="CM42" s="18"/>
      <c r="CN42" s="18"/>
      <c r="CO42" s="18"/>
      <c r="CP42" s="18"/>
      <c r="CQ42" s="18"/>
      <c r="CR42" s="18"/>
      <c r="CS42" s="18"/>
      <c r="CT42" s="18"/>
      <c r="CU42" s="18"/>
      <c r="CV42" s="18"/>
      <c r="CW42" s="18"/>
      <c r="CX42" s="18"/>
      <c r="CY42" s="18"/>
      <c r="CZ42" s="18"/>
      <c r="DA42" s="18"/>
      <c r="DB42" s="136"/>
      <c r="DC42" s="132"/>
      <c r="DD42" s="123"/>
      <c r="DE42" s="18"/>
      <c r="DF42" s="18"/>
      <c r="DG42" s="18"/>
    </row>
    <row r="43" spans="1:111" ht="18" x14ac:dyDescent="0.4">
      <c r="A43" s="119"/>
      <c r="B43" s="18"/>
      <c r="C43" s="18"/>
      <c r="D43" s="18"/>
      <c r="E43" s="131"/>
      <c r="F43" s="223" t="s">
        <v>107</v>
      </c>
      <c r="G43" s="224"/>
      <c r="H43" s="224"/>
      <c r="I43" s="224"/>
      <c r="J43" s="224"/>
      <c r="K43" s="224"/>
      <c r="L43" s="224"/>
      <c r="M43" s="224"/>
      <c r="N43" s="224"/>
      <c r="O43" s="224"/>
      <c r="P43" s="224"/>
      <c r="Q43" s="224"/>
      <c r="R43" s="224"/>
      <c r="S43" s="224"/>
      <c r="T43" s="224"/>
      <c r="U43" s="224"/>
      <c r="V43" s="224"/>
      <c r="W43" s="224"/>
      <c r="X43" s="224"/>
      <c r="Y43" s="224"/>
      <c r="Z43" s="224"/>
      <c r="AA43" s="224"/>
      <c r="AB43" s="224"/>
      <c r="AC43" s="224"/>
      <c r="AD43" s="224"/>
      <c r="AE43" s="224"/>
      <c r="AF43" s="224"/>
      <c r="AG43" s="224"/>
      <c r="AH43" s="224"/>
      <c r="AI43" s="224"/>
      <c r="AJ43" s="224"/>
      <c r="AK43" s="225"/>
      <c r="AL43" s="221" t="s">
        <v>113</v>
      </c>
      <c r="AM43" s="221"/>
      <c r="AN43" s="221"/>
      <c r="AO43" s="221"/>
      <c r="AP43" s="221"/>
      <c r="AQ43" s="221"/>
      <c r="AR43" s="221"/>
      <c r="AS43" s="221"/>
      <c r="AT43" s="221"/>
      <c r="AU43" s="221"/>
      <c r="AV43" s="221"/>
      <c r="AW43" s="221"/>
      <c r="AX43" s="221"/>
      <c r="AY43" s="221"/>
      <c r="AZ43" s="221"/>
      <c r="BA43" s="221"/>
      <c r="BB43" s="221"/>
      <c r="BC43" s="221"/>
      <c r="BD43" s="221"/>
      <c r="BE43" s="221"/>
      <c r="BF43" s="221"/>
      <c r="BG43" s="221"/>
      <c r="BH43" s="221"/>
      <c r="BI43" s="221"/>
      <c r="BJ43" s="221"/>
      <c r="BK43" s="221"/>
      <c r="BL43" s="221"/>
      <c r="BM43" s="221"/>
      <c r="BN43" s="221"/>
      <c r="BO43" s="221"/>
      <c r="BP43" s="221"/>
      <c r="BQ43" s="221"/>
      <c r="BR43" s="221"/>
      <c r="BS43" s="221"/>
      <c r="BT43" s="221"/>
      <c r="BU43" s="221"/>
      <c r="BV43" s="221"/>
      <c r="BW43" s="221"/>
      <c r="BX43" s="221"/>
      <c r="BY43" s="221"/>
      <c r="BZ43" s="221"/>
      <c r="CA43" s="221"/>
      <c r="CB43" s="221"/>
      <c r="CC43" s="221"/>
      <c r="CD43" s="130"/>
      <c r="CE43" s="121"/>
      <c r="CF43" s="121"/>
      <c r="CG43" s="18"/>
      <c r="CH43" s="18"/>
      <c r="CI43" s="18"/>
      <c r="CJ43" s="18"/>
      <c r="CK43" s="18"/>
      <c r="CL43" s="18"/>
      <c r="CM43" s="18"/>
      <c r="CN43" s="18"/>
      <c r="CO43" s="18"/>
      <c r="CP43" s="18"/>
      <c r="CQ43" s="18"/>
      <c r="CR43" s="18"/>
      <c r="CS43" s="18"/>
      <c r="CT43" s="18"/>
      <c r="CU43" s="18"/>
      <c r="CV43" s="18"/>
      <c r="CW43" s="18"/>
      <c r="CX43" s="18"/>
      <c r="CY43" s="18"/>
      <c r="CZ43" s="18"/>
      <c r="DA43" s="18"/>
      <c r="DB43" s="130"/>
      <c r="DC43" s="132"/>
      <c r="DD43" s="123"/>
      <c r="DE43" s="18"/>
      <c r="DF43" s="18"/>
      <c r="DG43" s="18"/>
    </row>
    <row r="44" spans="1:111" ht="18" x14ac:dyDescent="0.4">
      <c r="A44" s="119"/>
      <c r="B44" s="18"/>
      <c r="C44" s="18"/>
      <c r="D44" s="18"/>
      <c r="E44" s="131"/>
      <c r="F44" s="226"/>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7"/>
      <c r="AI44" s="227"/>
      <c r="AJ44" s="227"/>
      <c r="AK44" s="228"/>
      <c r="AL44" s="221" t="s">
        <v>109</v>
      </c>
      <c r="AM44" s="221"/>
      <c r="AN44" s="221"/>
      <c r="AO44" s="221"/>
      <c r="AP44" s="221"/>
      <c r="AQ44" s="221"/>
      <c r="AR44" s="221"/>
      <c r="AS44" s="221"/>
      <c r="AT44" s="221"/>
      <c r="AU44" s="221"/>
      <c r="AV44" s="221"/>
      <c r="AW44" s="221" t="s">
        <v>110</v>
      </c>
      <c r="AX44" s="221"/>
      <c r="AY44" s="221"/>
      <c r="AZ44" s="221"/>
      <c r="BA44" s="221"/>
      <c r="BB44" s="221"/>
      <c r="BC44" s="221"/>
      <c r="BD44" s="221"/>
      <c r="BE44" s="221"/>
      <c r="BF44" s="221"/>
      <c r="BG44" s="221"/>
      <c r="BH44" s="221" t="s">
        <v>109</v>
      </c>
      <c r="BI44" s="221"/>
      <c r="BJ44" s="221"/>
      <c r="BK44" s="221"/>
      <c r="BL44" s="221"/>
      <c r="BM44" s="221"/>
      <c r="BN44" s="221"/>
      <c r="BO44" s="221"/>
      <c r="BP44" s="221"/>
      <c r="BQ44" s="221"/>
      <c r="BR44" s="221"/>
      <c r="BS44" s="221" t="s">
        <v>110</v>
      </c>
      <c r="BT44" s="221"/>
      <c r="BU44" s="221"/>
      <c r="BV44" s="221"/>
      <c r="BW44" s="221"/>
      <c r="BX44" s="221"/>
      <c r="BY44" s="221"/>
      <c r="BZ44" s="221"/>
      <c r="CA44" s="221"/>
      <c r="CB44" s="221"/>
      <c r="CC44" s="221"/>
      <c r="CD44" s="130"/>
      <c r="CE44" s="121"/>
      <c r="CF44" s="121"/>
      <c r="CG44" s="18"/>
      <c r="CH44" s="18"/>
      <c r="CI44" s="18"/>
      <c r="CJ44" s="18"/>
      <c r="CK44" s="18"/>
      <c r="CL44" s="18"/>
      <c r="CM44" s="18"/>
      <c r="CN44" s="18"/>
      <c r="CO44" s="18"/>
      <c r="CP44" s="18"/>
      <c r="CQ44" s="18"/>
      <c r="CR44" s="18"/>
      <c r="CS44" s="18"/>
      <c r="CT44" s="18"/>
      <c r="CU44" s="18"/>
      <c r="CV44" s="18"/>
      <c r="CW44" s="18"/>
      <c r="CX44" s="18"/>
      <c r="CY44" s="18"/>
      <c r="CZ44" s="18"/>
      <c r="DA44" s="18"/>
      <c r="DB44" s="2"/>
      <c r="DC44" s="145"/>
      <c r="DD44" s="123"/>
      <c r="DE44" s="18"/>
      <c r="DF44" s="18"/>
      <c r="DG44" s="18"/>
    </row>
    <row r="45" spans="1:111" ht="18" x14ac:dyDescent="0.4">
      <c r="A45" s="119"/>
      <c r="B45" s="18"/>
      <c r="C45" s="18"/>
      <c r="D45" s="18"/>
      <c r="E45" s="131"/>
      <c r="F45" s="230" t="s">
        <v>111</v>
      </c>
      <c r="G45" s="230"/>
      <c r="H45" s="230"/>
      <c r="I45" s="230"/>
      <c r="J45" s="230"/>
      <c r="K45" s="230"/>
      <c r="L45" s="230"/>
      <c r="M45" s="230"/>
      <c r="N45" s="230"/>
      <c r="O45" s="230"/>
      <c r="P45" s="230"/>
      <c r="Q45" s="230"/>
      <c r="R45" s="230"/>
      <c r="S45" s="230"/>
      <c r="T45" s="230"/>
      <c r="U45" s="230"/>
      <c r="V45" s="230"/>
      <c r="W45" s="230"/>
      <c r="X45" s="230"/>
      <c r="Y45" s="230"/>
      <c r="Z45" s="230"/>
      <c r="AA45" s="230"/>
      <c r="AB45" s="230"/>
      <c r="AC45" s="230"/>
      <c r="AD45" s="230"/>
      <c r="AE45" s="230"/>
      <c r="AF45" s="230"/>
      <c r="AG45" s="230"/>
      <c r="AH45" s="230"/>
      <c r="AI45" s="230"/>
      <c r="AJ45" s="230"/>
      <c r="AK45" s="230"/>
      <c r="AL45" s="220">
        <f>AL36*AL40/2000</f>
        <v>0</v>
      </c>
      <c r="AM45" s="220"/>
      <c r="AN45" s="220"/>
      <c r="AO45" s="220"/>
      <c r="AP45" s="220"/>
      <c r="AQ45" s="220"/>
      <c r="AR45" s="220"/>
      <c r="AS45" s="220"/>
      <c r="AT45" s="220"/>
      <c r="AU45" s="220"/>
      <c r="AV45" s="220"/>
      <c r="AW45" s="220">
        <f>AL36*AW40/2000</f>
        <v>0</v>
      </c>
      <c r="AX45" s="220"/>
      <c r="AY45" s="220"/>
      <c r="AZ45" s="220"/>
      <c r="BA45" s="220"/>
      <c r="BB45" s="220"/>
      <c r="BC45" s="220"/>
      <c r="BD45" s="220"/>
      <c r="BE45" s="220"/>
      <c r="BF45" s="220"/>
      <c r="BG45" s="220"/>
      <c r="BH45" s="220">
        <f>BH36*BH40/2000</f>
        <v>0</v>
      </c>
      <c r="BI45" s="220"/>
      <c r="BJ45" s="220"/>
      <c r="BK45" s="220"/>
      <c r="BL45" s="220"/>
      <c r="BM45" s="220"/>
      <c r="BN45" s="220"/>
      <c r="BO45" s="220"/>
      <c r="BP45" s="220"/>
      <c r="BQ45" s="220"/>
      <c r="BR45" s="220"/>
      <c r="BS45" s="220">
        <f>BH36*BS40/2000</f>
        <v>0</v>
      </c>
      <c r="BT45" s="220"/>
      <c r="BU45" s="220"/>
      <c r="BV45" s="220"/>
      <c r="BW45" s="220"/>
      <c r="BX45" s="220"/>
      <c r="BY45" s="220"/>
      <c r="BZ45" s="220"/>
      <c r="CA45" s="220"/>
      <c r="CB45" s="220"/>
      <c r="CC45" s="220"/>
      <c r="CD45" s="121"/>
      <c r="CE45" s="121"/>
      <c r="CF45" s="121"/>
      <c r="CG45" s="18"/>
      <c r="CH45" s="18"/>
      <c r="CI45" s="18"/>
      <c r="CJ45" s="18"/>
      <c r="CK45" s="18"/>
      <c r="CL45" s="18"/>
      <c r="CM45" s="18"/>
      <c r="CN45" s="18"/>
      <c r="CO45" s="18"/>
      <c r="CP45" s="18"/>
      <c r="CQ45" s="18"/>
      <c r="CR45" s="18"/>
      <c r="CS45" s="18"/>
      <c r="CT45" s="18"/>
      <c r="CU45" s="18"/>
      <c r="CV45" s="18"/>
      <c r="CW45" s="18"/>
      <c r="CX45" s="18"/>
      <c r="CY45" s="18"/>
      <c r="CZ45" s="18"/>
      <c r="DA45" s="18"/>
      <c r="DB45" s="18"/>
      <c r="DC45" s="132"/>
      <c r="DD45" s="123"/>
      <c r="DE45" s="18"/>
      <c r="DF45" s="18"/>
      <c r="DG45" s="18"/>
    </row>
    <row r="46" spans="1:111" ht="18" x14ac:dyDescent="0.4">
      <c r="A46" s="119"/>
      <c r="B46" s="18"/>
      <c r="C46" s="18"/>
      <c r="D46" s="18"/>
      <c r="E46" s="131"/>
      <c r="F46" s="230" t="s">
        <v>112</v>
      </c>
      <c r="G46" s="230"/>
      <c r="H46" s="230"/>
      <c r="I46" s="230"/>
      <c r="J46" s="230"/>
      <c r="K46" s="230"/>
      <c r="L46" s="230"/>
      <c r="M46" s="230"/>
      <c r="N46" s="230"/>
      <c r="O46" s="230"/>
      <c r="P46" s="230"/>
      <c r="Q46" s="230"/>
      <c r="R46" s="230"/>
      <c r="S46" s="230"/>
      <c r="T46" s="230"/>
      <c r="U46" s="230"/>
      <c r="V46" s="230"/>
      <c r="W46" s="230"/>
      <c r="X46" s="230"/>
      <c r="Y46" s="230"/>
      <c r="Z46" s="230"/>
      <c r="AA46" s="230"/>
      <c r="AB46" s="230"/>
      <c r="AC46" s="230"/>
      <c r="AD46" s="230"/>
      <c r="AE46" s="230"/>
      <c r="AF46" s="230"/>
      <c r="AG46" s="230"/>
      <c r="AH46" s="230"/>
      <c r="AI46" s="230"/>
      <c r="AJ46" s="230"/>
      <c r="AK46" s="230"/>
      <c r="AL46" s="220">
        <f>AL36*AL41/2000</f>
        <v>0</v>
      </c>
      <c r="AM46" s="220"/>
      <c r="AN46" s="220"/>
      <c r="AO46" s="220"/>
      <c r="AP46" s="220"/>
      <c r="AQ46" s="220"/>
      <c r="AR46" s="220"/>
      <c r="AS46" s="220"/>
      <c r="AT46" s="220"/>
      <c r="AU46" s="220"/>
      <c r="AV46" s="220"/>
      <c r="AW46" s="220">
        <f>AL36*AW41/2000</f>
        <v>0</v>
      </c>
      <c r="AX46" s="220"/>
      <c r="AY46" s="220"/>
      <c r="AZ46" s="220"/>
      <c r="BA46" s="220"/>
      <c r="BB46" s="220"/>
      <c r="BC46" s="220"/>
      <c r="BD46" s="220"/>
      <c r="BE46" s="220"/>
      <c r="BF46" s="220"/>
      <c r="BG46" s="220"/>
      <c r="BH46" s="220">
        <f>BH36*BH41/2000</f>
        <v>0</v>
      </c>
      <c r="BI46" s="220"/>
      <c r="BJ46" s="220"/>
      <c r="BK46" s="220"/>
      <c r="BL46" s="220"/>
      <c r="BM46" s="220"/>
      <c r="BN46" s="220"/>
      <c r="BO46" s="220"/>
      <c r="BP46" s="220"/>
      <c r="BQ46" s="220"/>
      <c r="BR46" s="220"/>
      <c r="BS46" s="220">
        <f>BH36*BS41/2000</f>
        <v>0</v>
      </c>
      <c r="BT46" s="220"/>
      <c r="BU46" s="220"/>
      <c r="BV46" s="220"/>
      <c r="BW46" s="220"/>
      <c r="BX46" s="220"/>
      <c r="BY46" s="220"/>
      <c r="BZ46" s="220"/>
      <c r="CA46" s="220"/>
      <c r="CB46" s="220"/>
      <c r="CC46" s="220"/>
      <c r="CD46" s="121"/>
      <c r="CE46" s="121"/>
      <c r="CF46" s="121"/>
      <c r="CG46" s="18"/>
      <c r="CH46" s="18"/>
      <c r="CI46" s="18"/>
      <c r="CJ46" s="18"/>
      <c r="CK46" s="18"/>
      <c r="CL46" s="18"/>
      <c r="CM46" s="18"/>
      <c r="CN46" s="18"/>
      <c r="CO46" s="18"/>
      <c r="CP46" s="18"/>
      <c r="CQ46" s="18"/>
      <c r="CR46" s="18"/>
      <c r="CS46" s="18"/>
      <c r="CT46" s="18"/>
      <c r="CU46" s="18"/>
      <c r="CV46" s="18"/>
      <c r="CW46" s="18"/>
      <c r="CX46" s="18"/>
      <c r="CY46" s="18"/>
      <c r="CZ46" s="18"/>
      <c r="DA46" s="18"/>
      <c r="DB46" s="130"/>
      <c r="DC46" s="132"/>
      <c r="DD46" s="123"/>
      <c r="DE46" s="18"/>
      <c r="DF46" s="18"/>
      <c r="DG46" s="18"/>
    </row>
    <row r="47" spans="1:111" ht="3.65" customHeight="1" x14ac:dyDescent="0.4">
      <c r="A47" s="119"/>
      <c r="B47" s="18"/>
      <c r="C47" s="18"/>
      <c r="D47" s="18"/>
      <c r="E47" s="124"/>
      <c r="F47" s="121"/>
      <c r="G47" s="18"/>
      <c r="H47" s="18"/>
      <c r="I47" s="18"/>
      <c r="J47" s="18"/>
      <c r="K47" s="210"/>
      <c r="L47" s="210"/>
      <c r="M47" s="210"/>
      <c r="N47" s="210"/>
      <c r="O47" s="210"/>
      <c r="P47" s="210"/>
      <c r="Q47" s="18"/>
      <c r="R47" s="18"/>
      <c r="S47" s="18"/>
      <c r="T47" s="18"/>
      <c r="U47" s="18"/>
      <c r="V47" s="18"/>
      <c r="W47" s="18"/>
      <c r="X47" s="18"/>
      <c r="Y47" s="18"/>
      <c r="Z47" s="18"/>
      <c r="AA47" s="18"/>
      <c r="AB47" s="33"/>
      <c r="AC47" s="130"/>
      <c r="AD47" s="130"/>
      <c r="AE47" s="130"/>
      <c r="AF47" s="130"/>
      <c r="AG47" s="130"/>
      <c r="AH47" s="130"/>
      <c r="AI47" s="130"/>
      <c r="AJ47" s="130"/>
      <c r="AK47" s="130"/>
      <c r="AL47" s="130"/>
      <c r="AM47" s="130"/>
      <c r="AN47" s="130"/>
      <c r="AO47" s="130"/>
      <c r="AP47" s="210"/>
      <c r="AQ47" s="210"/>
      <c r="AR47" s="210"/>
      <c r="AS47" s="210"/>
      <c r="AT47" s="210"/>
      <c r="AU47" s="210"/>
      <c r="AV47" s="121"/>
      <c r="AW47" s="121"/>
      <c r="AX47" s="121"/>
      <c r="AY47" s="121"/>
      <c r="AZ47" s="121"/>
      <c r="BA47" s="121"/>
      <c r="BB47" s="121"/>
      <c r="BC47" s="121"/>
      <c r="BD47" s="121"/>
      <c r="BE47" s="121"/>
      <c r="BF47" s="121"/>
      <c r="BG47" s="121"/>
      <c r="BH47" s="121"/>
      <c r="BI47" s="210"/>
      <c r="BJ47" s="210"/>
      <c r="BK47" s="210"/>
      <c r="BL47" s="210"/>
      <c r="BM47" s="210"/>
      <c r="BN47" s="210"/>
      <c r="BO47" s="18"/>
      <c r="BP47" s="18"/>
      <c r="BQ47" s="18"/>
      <c r="BR47" s="18"/>
      <c r="BS47" s="18"/>
      <c r="BT47" s="18"/>
      <c r="BU47" s="18"/>
      <c r="BV47" s="18"/>
      <c r="BW47" s="121"/>
      <c r="BX47" s="18"/>
      <c r="BY47" s="130"/>
      <c r="BZ47" s="130"/>
      <c r="CA47" s="130"/>
      <c r="CB47" s="130"/>
      <c r="CC47" s="130"/>
      <c r="CD47" s="130"/>
      <c r="CE47" s="130"/>
      <c r="CF47" s="130"/>
      <c r="CG47" s="130"/>
      <c r="CH47" s="130"/>
      <c r="CI47" s="130"/>
      <c r="CJ47" s="130"/>
      <c r="CK47" s="130"/>
      <c r="CL47" s="130"/>
      <c r="CM47" s="130"/>
      <c r="CN47" s="130"/>
      <c r="CO47" s="130"/>
      <c r="CP47" s="130"/>
      <c r="CQ47" s="130"/>
      <c r="CR47" s="130"/>
      <c r="CS47" s="130"/>
      <c r="CT47" s="130"/>
      <c r="CU47" s="130"/>
      <c r="CV47" s="130"/>
      <c r="CW47" s="130"/>
      <c r="CX47" s="130"/>
      <c r="CY47" s="130"/>
      <c r="CZ47" s="121"/>
      <c r="DA47" s="121"/>
      <c r="DB47" s="121"/>
      <c r="DC47" s="125"/>
      <c r="DD47" s="123"/>
      <c r="DE47" s="18"/>
      <c r="DF47" s="18"/>
      <c r="DG47" s="18"/>
    </row>
    <row r="48" spans="1:111" ht="3" customHeight="1" thickBot="1" x14ac:dyDescent="0.5">
      <c r="A48" s="95"/>
      <c r="B48" s="81"/>
      <c r="C48" s="63"/>
      <c r="D48" s="66"/>
      <c r="E48" s="71"/>
      <c r="F48" s="108"/>
      <c r="G48" s="70"/>
      <c r="H48" s="70"/>
      <c r="I48" s="70"/>
      <c r="J48" s="70"/>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2"/>
      <c r="DD48" s="97"/>
      <c r="DE48" s="63"/>
      <c r="DF48" s="63"/>
      <c r="DG48" s="63"/>
    </row>
    <row r="49" spans="1:111" ht="4.1500000000000004" customHeight="1" thickTop="1" x14ac:dyDescent="0.35">
      <c r="A49" s="95"/>
      <c r="B49" s="89"/>
      <c r="C49" s="90"/>
      <c r="D49" s="91"/>
      <c r="E49" s="109"/>
      <c r="F49" s="110"/>
      <c r="G49" s="110"/>
      <c r="H49" s="110"/>
      <c r="I49" s="110"/>
      <c r="J49" s="110"/>
      <c r="K49" s="111"/>
      <c r="L49" s="111"/>
      <c r="M49" s="111"/>
      <c r="N49" s="111"/>
      <c r="O49" s="111"/>
      <c r="P49" s="111"/>
      <c r="Q49" s="111"/>
      <c r="R49" s="111"/>
      <c r="S49" s="111"/>
      <c r="T49" s="111"/>
      <c r="U49" s="111"/>
      <c r="V49" s="111"/>
      <c r="W49" s="111"/>
      <c r="X49" s="111"/>
      <c r="Y49" s="111"/>
      <c r="Z49" s="111"/>
      <c r="AA49" s="111"/>
      <c r="AB49" s="111"/>
      <c r="AC49" s="111"/>
      <c r="AD49" s="111"/>
      <c r="AE49" s="111"/>
      <c r="AF49" s="111"/>
      <c r="AG49" s="111"/>
      <c r="AH49" s="111"/>
      <c r="AI49" s="111"/>
      <c r="AJ49" s="111"/>
      <c r="AK49" s="111"/>
      <c r="AL49" s="111"/>
      <c r="AM49" s="111"/>
      <c r="AN49" s="111"/>
      <c r="AO49" s="111"/>
      <c r="AP49" s="111"/>
      <c r="AQ49" s="111"/>
      <c r="AR49" s="111"/>
      <c r="AS49" s="111"/>
      <c r="AT49" s="111"/>
      <c r="AU49" s="111"/>
      <c r="AV49" s="111"/>
      <c r="AW49" s="111"/>
      <c r="AX49" s="111"/>
      <c r="AY49" s="111"/>
      <c r="AZ49" s="111"/>
      <c r="BA49" s="111"/>
      <c r="BB49" s="111"/>
      <c r="BC49" s="111"/>
      <c r="BD49" s="111"/>
      <c r="BE49" s="111"/>
      <c r="BF49" s="111"/>
      <c r="BG49" s="111"/>
      <c r="BH49" s="110"/>
      <c r="BI49" s="110"/>
      <c r="BJ49" s="110"/>
      <c r="BK49" s="111"/>
      <c r="BL49" s="110"/>
      <c r="BM49" s="110"/>
      <c r="BN49" s="110"/>
      <c r="BO49" s="110"/>
      <c r="BP49" s="111"/>
      <c r="BQ49" s="110"/>
      <c r="BR49" s="110"/>
      <c r="BS49" s="110"/>
      <c r="BT49" s="110"/>
      <c r="BU49" s="112"/>
      <c r="BV49" s="113"/>
      <c r="BW49" s="113"/>
      <c r="BX49" s="113"/>
      <c r="BY49" s="113"/>
      <c r="BZ49" s="113"/>
      <c r="CA49" s="113"/>
      <c r="CB49" s="113"/>
      <c r="CC49" s="113"/>
      <c r="CD49" s="113"/>
      <c r="CE49" s="113"/>
      <c r="CF49" s="113"/>
      <c r="CG49" s="113"/>
      <c r="CH49" s="113"/>
      <c r="CI49" s="113"/>
      <c r="CJ49" s="113"/>
      <c r="CK49" s="113"/>
      <c r="CL49" s="113"/>
      <c r="CM49" s="113"/>
      <c r="CN49" s="113"/>
      <c r="CO49" s="113"/>
      <c r="CP49" s="113"/>
      <c r="CQ49" s="110"/>
      <c r="CR49" s="110"/>
      <c r="CS49" s="110"/>
      <c r="CT49" s="110"/>
      <c r="CU49" s="110"/>
      <c r="CV49" s="110"/>
      <c r="CW49" s="111"/>
      <c r="CX49" s="111"/>
      <c r="CY49" s="110"/>
      <c r="CZ49" s="114"/>
      <c r="DA49" s="110"/>
      <c r="DB49" s="110"/>
      <c r="DC49" s="115"/>
      <c r="DD49" s="98"/>
      <c r="DE49" s="62"/>
      <c r="DF49" s="62"/>
      <c r="DG49" s="62"/>
    </row>
    <row r="50" spans="1:111" ht="20.5" x14ac:dyDescent="0.45">
      <c r="A50" s="42"/>
      <c r="B50" s="94" t="s">
        <v>114</v>
      </c>
      <c r="C50" s="82"/>
      <c r="D50" s="116"/>
      <c r="E50" s="117" t="s">
        <v>154</v>
      </c>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63"/>
      <c r="BH50" s="63"/>
      <c r="BI50" s="63"/>
      <c r="BJ50" s="63"/>
      <c r="BK50" s="63"/>
      <c r="BL50" s="63"/>
      <c r="BM50" s="63"/>
      <c r="BN50" s="63"/>
      <c r="BO50" s="63"/>
      <c r="BP50" s="63"/>
      <c r="BQ50" s="63"/>
      <c r="BR50" s="63"/>
      <c r="BS50" s="63"/>
      <c r="BT50" s="63"/>
      <c r="BU50" s="63"/>
      <c r="BV50" s="63"/>
      <c r="BW50" s="63"/>
      <c r="BX50" s="63"/>
      <c r="BY50" s="63"/>
      <c r="BZ50" s="63"/>
      <c r="CA50" s="63"/>
      <c r="CB50" s="63"/>
      <c r="CC50" s="63"/>
      <c r="CD50" s="63"/>
      <c r="CE50" s="63"/>
      <c r="CF50" s="63"/>
      <c r="CG50" s="63"/>
      <c r="CH50" s="63"/>
      <c r="CI50" s="63"/>
      <c r="CJ50" s="63"/>
      <c r="CK50" s="63"/>
      <c r="CL50" s="63"/>
      <c r="CM50" s="63"/>
      <c r="CN50" s="63"/>
      <c r="CO50" s="63"/>
      <c r="CP50" s="63"/>
      <c r="CQ50" s="63"/>
      <c r="CR50" s="63"/>
      <c r="CS50" s="63"/>
      <c r="CT50" s="63"/>
      <c r="CU50" s="63"/>
      <c r="CV50" s="63"/>
      <c r="CW50" s="63"/>
      <c r="CX50" s="63"/>
      <c r="CY50" s="63"/>
      <c r="CZ50" s="63"/>
      <c r="DA50" s="17"/>
      <c r="DB50" s="17"/>
      <c r="DC50" s="36"/>
      <c r="DD50" s="45"/>
      <c r="DE50" s="17"/>
      <c r="DF50" s="17"/>
      <c r="DG50" s="17"/>
    </row>
    <row r="51" spans="1:111" ht="16.5" x14ac:dyDescent="0.35">
      <c r="A51" s="42"/>
      <c r="B51" s="17"/>
      <c r="C51" s="17"/>
      <c r="D51" s="17"/>
      <c r="E51" s="60"/>
      <c r="F51" s="62"/>
      <c r="G51" s="63" t="s">
        <v>140</v>
      </c>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2"/>
      <c r="AQ51" s="63"/>
      <c r="AR51" s="2"/>
      <c r="AS51" s="2"/>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2"/>
      <c r="CB51" s="2"/>
      <c r="CC51" s="2"/>
      <c r="CD51" s="138"/>
      <c r="CE51" s="138"/>
      <c r="CF51" s="138"/>
      <c r="CG51" s="63"/>
      <c r="CH51" s="138"/>
      <c r="CI51" s="138"/>
      <c r="CJ51" s="138"/>
      <c r="CK51" s="138"/>
      <c r="CL51" s="138"/>
      <c r="CM51" s="138"/>
      <c r="CN51" s="138"/>
      <c r="CO51" s="138"/>
      <c r="CP51" s="138"/>
      <c r="CQ51" s="138"/>
      <c r="CR51" s="138"/>
      <c r="CS51" s="138"/>
      <c r="CT51" s="138"/>
      <c r="CU51" s="138"/>
      <c r="CV51" s="138"/>
      <c r="CW51" s="138"/>
      <c r="CX51" s="138"/>
      <c r="CY51" s="138"/>
      <c r="CZ51" s="63"/>
      <c r="DA51" s="2"/>
      <c r="DB51" s="2"/>
      <c r="DC51" s="36"/>
      <c r="DD51" s="45"/>
      <c r="DE51" s="17"/>
      <c r="DF51" s="17"/>
      <c r="DG51" s="17"/>
    </row>
    <row r="52" spans="1:111" ht="16.5" x14ac:dyDescent="0.35">
      <c r="A52" s="42"/>
      <c r="B52" s="17"/>
      <c r="C52" s="17"/>
      <c r="D52" s="17"/>
      <c r="E52" s="60"/>
      <c r="F52" s="62"/>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c r="AL52" s="63"/>
      <c r="AM52" s="63"/>
      <c r="AN52" s="63"/>
      <c r="AO52" s="63"/>
      <c r="AP52" s="2"/>
      <c r="AQ52" s="63"/>
      <c r="AR52" s="2"/>
      <c r="AS52" s="2"/>
      <c r="AT52" s="63"/>
      <c r="AU52" s="63"/>
      <c r="AV52" s="63"/>
      <c r="AW52" s="63"/>
      <c r="AX52" s="63"/>
      <c r="AY52" s="63"/>
      <c r="AZ52" s="63"/>
      <c r="BA52" s="63"/>
      <c r="BB52" s="63"/>
      <c r="BC52" s="63"/>
      <c r="BD52" s="63"/>
      <c r="BE52" s="63"/>
      <c r="BF52" s="63"/>
      <c r="BG52" s="63"/>
      <c r="BH52" s="63"/>
      <c r="BI52" s="63"/>
      <c r="BJ52" s="63"/>
      <c r="BK52" s="63"/>
      <c r="BL52" s="63"/>
      <c r="BM52" s="63"/>
      <c r="BN52" s="63"/>
      <c r="BO52" s="63"/>
      <c r="BP52" s="63"/>
      <c r="BQ52" s="63"/>
      <c r="BR52" s="63"/>
      <c r="BS52" s="63"/>
      <c r="BT52" s="63"/>
      <c r="BU52" s="63"/>
      <c r="BV52" s="63"/>
      <c r="BW52" s="63"/>
      <c r="BX52" s="63"/>
      <c r="BY52" s="63"/>
      <c r="BZ52" s="63"/>
      <c r="CA52" s="2"/>
      <c r="CB52" s="2"/>
      <c r="CC52" s="2"/>
      <c r="CD52" s="138"/>
      <c r="CE52" s="138"/>
      <c r="CF52" s="138"/>
      <c r="CG52" s="63"/>
      <c r="CH52" s="138"/>
      <c r="CI52" s="138"/>
      <c r="CJ52" s="138"/>
      <c r="CK52" s="138"/>
      <c r="CL52" s="138"/>
      <c r="CM52" s="138"/>
      <c r="CN52" s="138"/>
      <c r="CO52" s="138"/>
      <c r="CP52" s="138"/>
      <c r="CQ52" s="138"/>
      <c r="CR52" s="138"/>
      <c r="CS52" s="138"/>
      <c r="CT52" s="138"/>
      <c r="CU52" s="138"/>
      <c r="CV52" s="138"/>
      <c r="CW52" s="138"/>
      <c r="CX52" s="138"/>
      <c r="CY52" s="138"/>
      <c r="CZ52" s="63"/>
      <c r="DA52" s="2"/>
      <c r="DB52" s="2"/>
      <c r="DC52" s="36"/>
      <c r="DD52" s="45"/>
      <c r="DE52" s="17"/>
      <c r="DF52" s="17"/>
      <c r="DG52" s="17"/>
    </row>
    <row r="53" spans="1:111" ht="16.5" x14ac:dyDescent="0.35">
      <c r="A53" s="42"/>
      <c r="B53" s="17"/>
      <c r="C53" s="17"/>
      <c r="D53" s="17"/>
      <c r="E53" s="60"/>
      <c r="F53" s="62"/>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2"/>
      <c r="AQ53" s="63"/>
      <c r="AR53" s="2"/>
      <c r="AS53" s="2"/>
      <c r="AT53" s="63"/>
      <c r="AU53" s="63"/>
      <c r="AV53" s="63"/>
      <c r="AW53" s="63"/>
      <c r="AX53" s="64"/>
      <c r="AY53" s="63"/>
      <c r="AZ53" s="63"/>
      <c r="BA53" s="63"/>
      <c r="BB53" s="63"/>
      <c r="BC53" s="63"/>
      <c r="BD53" s="63"/>
      <c r="BE53" s="63"/>
      <c r="BF53" s="63"/>
      <c r="BG53" s="63"/>
      <c r="BH53" s="63"/>
      <c r="BI53" s="63"/>
      <c r="BJ53" s="63"/>
      <c r="BK53" s="63"/>
      <c r="BL53" s="63"/>
      <c r="BM53" s="63"/>
      <c r="BN53" s="63"/>
      <c r="BO53" s="63"/>
      <c r="BP53" s="63"/>
      <c r="BQ53" s="63"/>
      <c r="BR53" s="63"/>
      <c r="BS53" s="63"/>
      <c r="BT53" s="63"/>
      <c r="BU53" s="63"/>
      <c r="BV53" s="63"/>
      <c r="BW53" s="63"/>
      <c r="BX53" s="63"/>
      <c r="BY53" s="63"/>
      <c r="BZ53" s="63"/>
      <c r="CA53" s="2"/>
      <c r="CB53" s="2"/>
      <c r="CC53" s="2"/>
      <c r="CD53" s="63"/>
      <c r="CE53" s="63"/>
      <c r="CF53" s="63"/>
      <c r="CG53" s="63"/>
      <c r="CH53" s="144"/>
      <c r="CI53" s="144"/>
      <c r="CJ53" s="144"/>
      <c r="CK53" s="144"/>
      <c r="CL53" s="144"/>
      <c r="CM53" s="144"/>
      <c r="CN53" s="144"/>
      <c r="CO53" s="144"/>
      <c r="CP53" s="144"/>
      <c r="CQ53" s="144"/>
      <c r="CR53" s="144"/>
      <c r="CS53" s="144"/>
      <c r="CT53" s="144"/>
      <c r="CU53" s="144"/>
      <c r="CV53" s="144"/>
      <c r="CW53" s="144"/>
      <c r="CX53" s="144"/>
      <c r="CY53" s="144"/>
      <c r="CZ53" s="144"/>
      <c r="DA53" s="144"/>
      <c r="DB53" s="144"/>
      <c r="DC53" s="36"/>
      <c r="DD53" s="45"/>
      <c r="DE53" s="17"/>
      <c r="DF53" s="17"/>
      <c r="DG53" s="17"/>
    </row>
    <row r="54" spans="1:111" ht="16.5" x14ac:dyDescent="0.35">
      <c r="A54" s="42"/>
      <c r="B54" s="17"/>
      <c r="C54" s="17"/>
      <c r="D54" s="17"/>
      <c r="E54" s="60"/>
      <c r="F54" s="62"/>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2"/>
      <c r="AQ54" s="63"/>
      <c r="AR54" s="2"/>
      <c r="AS54" s="2"/>
      <c r="AT54" s="63"/>
      <c r="AU54" s="63"/>
      <c r="AV54" s="63"/>
      <c r="AW54" s="63"/>
      <c r="AX54" s="64"/>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2"/>
      <c r="CB54" s="2"/>
      <c r="CC54" s="2"/>
      <c r="CD54" s="63"/>
      <c r="CE54" s="63"/>
      <c r="CF54" s="63"/>
      <c r="CG54" s="63"/>
      <c r="CH54" s="144"/>
      <c r="CI54" s="144"/>
      <c r="CJ54" s="144"/>
      <c r="CK54" s="144"/>
      <c r="CL54" s="144"/>
      <c r="CM54" s="144"/>
      <c r="CN54" s="144"/>
      <c r="CO54" s="144"/>
      <c r="CP54" s="144"/>
      <c r="CQ54" s="144"/>
      <c r="CR54" s="144"/>
      <c r="CS54" s="144"/>
      <c r="CT54" s="144"/>
      <c r="CU54" s="144"/>
      <c r="CV54" s="144"/>
      <c r="CW54" s="144"/>
      <c r="CX54" s="144"/>
      <c r="CY54" s="144"/>
      <c r="CZ54" s="144"/>
      <c r="DA54" s="144"/>
      <c r="DB54" s="144"/>
      <c r="DC54" s="36"/>
      <c r="DD54" s="45"/>
      <c r="DE54" s="17"/>
      <c r="DF54" s="17"/>
      <c r="DG54" s="17"/>
    </row>
    <row r="55" spans="1:111" ht="16.5" x14ac:dyDescent="0.35">
      <c r="A55" s="42"/>
      <c r="B55" s="17"/>
      <c r="C55" s="17"/>
      <c r="D55" s="17"/>
      <c r="E55" s="60"/>
      <c r="F55" s="62"/>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2"/>
      <c r="AQ55" s="63"/>
      <c r="AR55" s="2"/>
      <c r="AS55" s="2"/>
      <c r="AT55" s="63"/>
      <c r="AU55" s="2"/>
      <c r="AV55" s="63"/>
      <c r="AW55" s="63"/>
      <c r="AX55" s="63"/>
      <c r="AY55" s="63"/>
      <c r="AZ55" s="63"/>
      <c r="BA55" s="63"/>
      <c r="BB55" s="63"/>
      <c r="BC55" s="63"/>
      <c r="BD55" s="63"/>
      <c r="BE55" s="63"/>
      <c r="BF55" s="63"/>
      <c r="BG55" s="63"/>
      <c r="BH55" s="63"/>
      <c r="BI55" s="63"/>
      <c r="BJ55" s="64"/>
      <c r="BK55" s="63"/>
      <c r="BL55" s="63"/>
      <c r="BM55" s="63"/>
      <c r="BN55" s="63"/>
      <c r="BO55" s="63"/>
      <c r="BP55" s="63"/>
      <c r="BQ55" s="63"/>
      <c r="BR55" s="63"/>
      <c r="BS55" s="63"/>
      <c r="BT55" s="63"/>
      <c r="BU55" s="63"/>
      <c r="BV55" s="63"/>
      <c r="BW55" s="63"/>
      <c r="BX55" s="63"/>
      <c r="BY55" s="63"/>
      <c r="BZ55" s="63"/>
      <c r="CA55" s="2"/>
      <c r="CB55" s="2"/>
      <c r="CC55" s="2"/>
      <c r="CD55" s="63"/>
      <c r="CE55" s="63"/>
      <c r="CF55" s="63"/>
      <c r="CG55" s="63"/>
      <c r="CH55" s="144"/>
      <c r="CI55" s="144"/>
      <c r="CJ55" s="144"/>
      <c r="CK55" s="144"/>
      <c r="CL55" s="144"/>
      <c r="CM55" s="144"/>
      <c r="CN55" s="144"/>
      <c r="CO55" s="144"/>
      <c r="CP55" s="144"/>
      <c r="CQ55" s="144"/>
      <c r="CR55" s="144"/>
      <c r="CS55" s="144"/>
      <c r="CT55" s="144"/>
      <c r="CU55" s="144"/>
      <c r="CV55" s="144"/>
      <c r="CW55" s="144"/>
      <c r="CX55" s="144"/>
      <c r="CY55" s="144"/>
      <c r="CZ55" s="144"/>
      <c r="DA55" s="144"/>
      <c r="DB55" s="144"/>
      <c r="DC55" s="36"/>
      <c r="DD55" s="45"/>
      <c r="DE55" s="17"/>
      <c r="DF55" s="17"/>
      <c r="DG55" s="17"/>
    </row>
    <row r="56" spans="1:111" ht="16.5" x14ac:dyDescent="0.35">
      <c r="A56" s="42"/>
      <c r="B56" s="17"/>
      <c r="C56" s="17"/>
      <c r="D56" s="17"/>
      <c r="E56" s="60"/>
      <c r="F56" s="62"/>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2"/>
      <c r="AQ56" s="63"/>
      <c r="AR56" s="2"/>
      <c r="AS56" s="2"/>
      <c r="AT56" s="63"/>
      <c r="AU56" s="2"/>
      <c r="AV56" s="63"/>
      <c r="AW56" s="63"/>
      <c r="AX56" s="63"/>
      <c r="AY56" s="63"/>
      <c r="AZ56" s="63"/>
      <c r="BA56" s="63"/>
      <c r="BB56" s="63"/>
      <c r="BC56" s="63"/>
      <c r="BD56" s="63"/>
      <c r="BE56" s="63"/>
      <c r="BF56" s="63"/>
      <c r="BG56" s="63"/>
      <c r="BH56" s="63"/>
      <c r="BI56" s="63"/>
      <c r="BJ56" s="64"/>
      <c r="BK56" s="63"/>
      <c r="BL56" s="63"/>
      <c r="BM56" s="63"/>
      <c r="BN56" s="63"/>
      <c r="BO56" s="63"/>
      <c r="BP56" s="63"/>
      <c r="BQ56" s="63"/>
      <c r="BR56" s="63"/>
      <c r="BS56" s="63"/>
      <c r="BT56" s="63"/>
      <c r="BU56" s="63"/>
      <c r="BV56" s="63"/>
      <c r="BW56" s="63"/>
      <c r="BX56" s="63"/>
      <c r="BY56" s="63"/>
      <c r="BZ56" s="63"/>
      <c r="CA56" s="2"/>
      <c r="CB56" s="2"/>
      <c r="CC56" s="2"/>
      <c r="CD56" s="63"/>
      <c r="CE56" s="63"/>
      <c r="CF56" s="63"/>
      <c r="CG56" s="63"/>
      <c r="CH56" s="144"/>
      <c r="CI56" s="144"/>
      <c r="CJ56" s="144"/>
      <c r="CK56" s="144"/>
      <c r="CL56" s="144"/>
      <c r="CM56" s="144"/>
      <c r="CN56" s="144"/>
      <c r="CO56" s="144"/>
      <c r="CP56" s="144"/>
      <c r="CQ56" s="144"/>
      <c r="CR56" s="144"/>
      <c r="CS56" s="144"/>
      <c r="CT56" s="144"/>
      <c r="CU56" s="144"/>
      <c r="CV56" s="144"/>
      <c r="CW56" s="144"/>
      <c r="CX56" s="144"/>
      <c r="CY56" s="144"/>
      <c r="CZ56" s="144"/>
      <c r="DA56" s="144"/>
      <c r="DB56" s="144"/>
      <c r="DC56" s="36"/>
      <c r="DD56" s="45"/>
      <c r="DE56" s="17"/>
      <c r="DF56" s="17"/>
      <c r="DG56" s="17"/>
    </row>
    <row r="57" spans="1:111" ht="16.5" x14ac:dyDescent="0.35">
      <c r="A57" s="42"/>
      <c r="B57" s="17"/>
      <c r="C57" s="17"/>
      <c r="D57" s="17"/>
      <c r="E57" s="60"/>
      <c r="F57" s="62"/>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2"/>
      <c r="AQ57" s="63"/>
      <c r="AR57" s="2"/>
      <c r="AS57" s="2"/>
      <c r="AT57" s="63"/>
      <c r="AU57" s="2"/>
      <c r="AV57" s="63"/>
      <c r="AW57" s="63"/>
      <c r="AX57" s="63"/>
      <c r="AY57" s="63"/>
      <c r="AZ57" s="63"/>
      <c r="BA57" s="63"/>
      <c r="BB57" s="63"/>
      <c r="BC57" s="63"/>
      <c r="BD57" s="63"/>
      <c r="BE57" s="63"/>
      <c r="BF57" s="63"/>
      <c r="BG57" s="63"/>
      <c r="BH57" s="63"/>
      <c r="BI57" s="63"/>
      <c r="BJ57" s="64"/>
      <c r="BK57" s="63"/>
      <c r="BL57" s="63"/>
      <c r="BM57" s="63"/>
      <c r="BN57" s="63"/>
      <c r="BO57" s="63"/>
      <c r="BP57" s="63"/>
      <c r="BQ57" s="63"/>
      <c r="BR57" s="63"/>
      <c r="BS57" s="63"/>
      <c r="BT57" s="63"/>
      <c r="BU57" s="63"/>
      <c r="BV57" s="63"/>
      <c r="BW57" s="63"/>
      <c r="BX57" s="63"/>
      <c r="BY57" s="63"/>
      <c r="BZ57" s="63"/>
      <c r="CA57" s="2"/>
      <c r="CB57" s="2"/>
      <c r="CC57" s="2"/>
      <c r="CD57" s="63"/>
      <c r="CE57" s="63"/>
      <c r="CF57" s="63"/>
      <c r="CG57" s="63"/>
      <c r="CH57" s="144"/>
      <c r="CI57" s="144"/>
      <c r="CJ57" s="144"/>
      <c r="CK57" s="144"/>
      <c r="CL57" s="144"/>
      <c r="CM57" s="144"/>
      <c r="CN57" s="144"/>
      <c r="CO57" s="144"/>
      <c r="CP57" s="144"/>
      <c r="CQ57" s="144"/>
      <c r="CR57" s="144"/>
      <c r="CS57" s="144"/>
      <c r="CT57" s="144"/>
      <c r="CU57" s="144"/>
      <c r="CV57" s="144"/>
      <c r="CW57" s="144"/>
      <c r="CX57" s="144"/>
      <c r="CY57" s="144"/>
      <c r="CZ57" s="144"/>
      <c r="DA57" s="144"/>
      <c r="DB57" s="144"/>
      <c r="DC57" s="36"/>
      <c r="DD57" s="45"/>
      <c r="DE57" s="17"/>
      <c r="DF57" s="17"/>
      <c r="DG57" s="17"/>
    </row>
    <row r="58" spans="1:111" ht="16.5" x14ac:dyDescent="0.35">
      <c r="A58" s="42"/>
      <c r="B58" s="17"/>
      <c r="C58" s="17"/>
      <c r="D58" s="17"/>
      <c r="E58" s="60"/>
      <c r="F58" s="62"/>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N58" s="63"/>
      <c r="AO58" s="63"/>
      <c r="AP58" s="2"/>
      <c r="AQ58" s="63"/>
      <c r="AR58" s="2"/>
      <c r="AS58" s="63"/>
      <c r="AT58" s="2"/>
      <c r="AU58" s="64"/>
      <c r="AV58" s="63"/>
      <c r="AW58" s="63"/>
      <c r="AX58" s="63"/>
      <c r="AY58" s="63"/>
      <c r="AZ58" s="63"/>
      <c r="BA58" s="63"/>
      <c r="BB58" s="63"/>
      <c r="BC58" s="63"/>
      <c r="BD58" s="63"/>
      <c r="BE58" s="63"/>
      <c r="BF58" s="63"/>
      <c r="BG58" s="63"/>
      <c r="BH58" s="2"/>
      <c r="BI58" s="63"/>
      <c r="BJ58" s="63"/>
      <c r="BK58" s="63"/>
      <c r="BL58" s="63"/>
      <c r="BM58" s="63"/>
      <c r="BN58" s="63"/>
      <c r="BO58" s="63"/>
      <c r="BP58" s="63"/>
      <c r="BQ58" s="63"/>
      <c r="BR58" s="63"/>
      <c r="BS58" s="63"/>
      <c r="BT58" s="63"/>
      <c r="BU58" s="63"/>
      <c r="BV58" s="63"/>
      <c r="BW58" s="63"/>
      <c r="BX58" s="63"/>
      <c r="BY58" s="63"/>
      <c r="BZ58" s="63"/>
      <c r="CA58" s="63"/>
      <c r="CB58" s="63"/>
      <c r="CC58" s="63"/>
      <c r="CD58" s="63"/>
      <c r="CE58" s="63"/>
      <c r="CF58" s="63"/>
      <c r="CG58" s="63"/>
      <c r="CH58" s="63"/>
      <c r="CI58" s="63"/>
      <c r="CJ58" s="63"/>
      <c r="CK58" s="63"/>
      <c r="CL58" s="63"/>
      <c r="CM58" s="63"/>
      <c r="CN58" s="63"/>
      <c r="CO58" s="63"/>
      <c r="CP58" s="63"/>
      <c r="CQ58" s="63"/>
      <c r="CR58" s="63"/>
      <c r="CS58" s="63"/>
      <c r="CT58" s="63"/>
      <c r="CU58" s="63"/>
      <c r="CV58" s="63"/>
      <c r="CW58" s="63"/>
      <c r="CX58" s="63"/>
      <c r="CY58" s="63"/>
      <c r="CZ58" s="63"/>
      <c r="DA58" s="17"/>
      <c r="DB58" s="17"/>
      <c r="DC58" s="36"/>
      <c r="DD58" s="45"/>
      <c r="DE58" s="17"/>
      <c r="DF58" s="17"/>
      <c r="DG58" s="17"/>
    </row>
    <row r="59" spans="1:111" ht="2.5" customHeight="1" thickBot="1" x14ac:dyDescent="0.4">
      <c r="A59" s="42"/>
      <c r="B59" s="17"/>
      <c r="C59" s="17"/>
      <c r="D59" s="17"/>
      <c r="E59" s="73"/>
      <c r="F59" s="74"/>
      <c r="G59" s="74"/>
      <c r="H59" s="74"/>
      <c r="I59" s="74"/>
      <c r="J59" s="74"/>
      <c r="K59" s="74"/>
      <c r="L59" s="74"/>
      <c r="M59" s="74"/>
      <c r="N59" s="74"/>
      <c r="O59" s="74"/>
      <c r="P59" s="74"/>
      <c r="Q59" s="74"/>
      <c r="R59" s="74"/>
      <c r="S59" s="74"/>
      <c r="T59" s="74"/>
      <c r="U59" s="74"/>
      <c r="V59" s="74"/>
      <c r="W59" s="74"/>
      <c r="X59" s="74"/>
      <c r="Y59" s="74"/>
      <c r="Z59" s="74"/>
      <c r="AA59" s="74"/>
      <c r="AB59" s="74"/>
      <c r="AC59" s="74"/>
      <c r="AD59" s="74"/>
      <c r="AE59" s="74"/>
      <c r="AF59" s="74"/>
      <c r="AG59" s="74"/>
      <c r="AH59" s="74"/>
      <c r="AI59" s="74"/>
      <c r="AJ59" s="74"/>
      <c r="AK59" s="74"/>
      <c r="AL59" s="74"/>
      <c r="AM59" s="74"/>
      <c r="AN59" s="74"/>
      <c r="AO59" s="74"/>
      <c r="AP59" s="74"/>
      <c r="AQ59" s="74"/>
      <c r="AR59" s="74"/>
      <c r="AS59" s="74"/>
      <c r="AT59" s="74"/>
      <c r="AU59" s="74"/>
      <c r="AV59" s="74"/>
      <c r="AW59" s="74"/>
      <c r="AX59" s="74"/>
      <c r="AY59" s="74"/>
      <c r="AZ59" s="74"/>
      <c r="BA59" s="74"/>
      <c r="BB59" s="74"/>
      <c r="BC59" s="74"/>
      <c r="BD59" s="74"/>
      <c r="BE59" s="74"/>
      <c r="BF59" s="74"/>
      <c r="BG59" s="74"/>
      <c r="BH59" s="74"/>
      <c r="BI59" s="74"/>
      <c r="BJ59" s="74"/>
      <c r="BK59" s="74"/>
      <c r="BL59" s="74"/>
      <c r="BM59" s="74"/>
      <c r="BN59" s="74"/>
      <c r="BO59" s="74"/>
      <c r="BP59" s="74"/>
      <c r="BQ59" s="74"/>
      <c r="BR59" s="74"/>
      <c r="BS59" s="74"/>
      <c r="BT59" s="74"/>
      <c r="BU59" s="74"/>
      <c r="BV59" s="74"/>
      <c r="BW59" s="74"/>
      <c r="BX59" s="74"/>
      <c r="BY59" s="74"/>
      <c r="BZ59" s="74"/>
      <c r="CA59" s="74"/>
      <c r="CB59" s="74"/>
      <c r="CC59" s="74"/>
      <c r="CD59" s="74"/>
      <c r="CE59" s="74"/>
      <c r="CF59" s="74"/>
      <c r="CG59" s="74"/>
      <c r="CH59" s="74"/>
      <c r="CI59" s="74"/>
      <c r="CJ59" s="74"/>
      <c r="CK59" s="74"/>
      <c r="CL59" s="74"/>
      <c r="CM59" s="74"/>
      <c r="CN59" s="74"/>
      <c r="CO59" s="74"/>
      <c r="CP59" s="74"/>
      <c r="CQ59" s="74"/>
      <c r="CR59" s="74"/>
      <c r="CS59" s="74"/>
      <c r="CT59" s="74"/>
      <c r="CU59" s="74"/>
      <c r="CV59" s="74"/>
      <c r="CW59" s="74"/>
      <c r="CX59" s="74"/>
      <c r="CY59" s="74"/>
      <c r="CZ59" s="74"/>
      <c r="DA59" s="74"/>
      <c r="DB59" s="74"/>
      <c r="DC59" s="75"/>
      <c r="DD59" s="45"/>
      <c r="DE59" s="17"/>
      <c r="DF59" s="17"/>
      <c r="DG59" s="17"/>
    </row>
    <row r="60" spans="1:111" ht="4.1500000000000004" customHeight="1" thickTop="1" x14ac:dyDescent="0.35">
      <c r="A60" s="42"/>
      <c r="B60" s="89"/>
      <c r="C60" s="90"/>
      <c r="D60" s="91"/>
      <c r="E60" s="53"/>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7"/>
      <c r="BN60" s="17"/>
      <c r="BO60" s="17"/>
      <c r="BP60" s="17"/>
      <c r="BQ60" s="17"/>
      <c r="BR60" s="17"/>
      <c r="BS60" s="17"/>
      <c r="BT60" s="17"/>
      <c r="BU60" s="17"/>
      <c r="BV60" s="17"/>
      <c r="BW60" s="17"/>
      <c r="BX60" s="17"/>
      <c r="BY60" s="17"/>
      <c r="BZ60" s="17"/>
      <c r="CA60" s="17"/>
      <c r="CB60" s="17"/>
      <c r="CC60" s="17"/>
      <c r="CD60" s="17"/>
      <c r="CE60" s="17"/>
      <c r="CF60" s="17"/>
      <c r="CG60" s="17"/>
      <c r="CH60" s="17"/>
      <c r="CI60" s="17"/>
      <c r="CJ60" s="17"/>
      <c r="CK60" s="17"/>
      <c r="CL60" s="17"/>
      <c r="CM60" s="17"/>
      <c r="CN60" s="17"/>
      <c r="CO60" s="17"/>
      <c r="CP60" s="17"/>
      <c r="CQ60" s="17"/>
      <c r="CR60" s="17"/>
      <c r="CS60" s="17"/>
      <c r="CT60" s="17"/>
      <c r="CU60" s="17"/>
      <c r="CV60" s="17"/>
      <c r="CW60" s="17"/>
      <c r="CX60" s="17"/>
      <c r="CY60" s="17"/>
      <c r="CZ60" s="17"/>
      <c r="DA60" s="17"/>
      <c r="DB60" s="17"/>
      <c r="DC60" s="36"/>
      <c r="DD60" s="45"/>
      <c r="DE60" s="17"/>
      <c r="DF60" s="17"/>
      <c r="DG60" s="17"/>
    </row>
    <row r="61" spans="1:111" ht="20.5" x14ac:dyDescent="0.45">
      <c r="A61" s="42"/>
      <c r="B61" s="94" t="s">
        <v>115</v>
      </c>
      <c r="C61" s="82"/>
      <c r="D61" s="92"/>
      <c r="E61" s="212" t="s">
        <v>135</v>
      </c>
      <c r="F61" s="213"/>
      <c r="G61" s="213"/>
      <c r="H61" s="213"/>
      <c r="I61" s="213"/>
      <c r="J61" s="213"/>
      <c r="K61" s="213"/>
      <c r="L61" s="213"/>
      <c r="M61" s="213"/>
      <c r="N61" s="213"/>
      <c r="O61" s="213"/>
      <c r="P61" s="213"/>
      <c r="Q61" s="213"/>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c r="BT61" s="213"/>
      <c r="BU61" s="213"/>
      <c r="BV61" s="213"/>
      <c r="BW61" s="213"/>
      <c r="BX61" s="213"/>
      <c r="BY61" s="213"/>
      <c r="BZ61" s="213"/>
      <c r="CA61" s="213"/>
      <c r="CB61" s="213"/>
      <c r="CC61" s="213"/>
      <c r="CD61" s="213"/>
      <c r="CE61" s="213"/>
      <c r="CF61" s="213"/>
      <c r="CG61" s="213"/>
      <c r="CH61" s="213"/>
      <c r="CI61" s="213"/>
      <c r="CJ61" s="213"/>
      <c r="CK61" s="213"/>
      <c r="CL61" s="213"/>
      <c r="CM61" s="213"/>
      <c r="CN61" s="213"/>
      <c r="CO61" s="213"/>
      <c r="CP61" s="213"/>
      <c r="CQ61" s="213"/>
      <c r="CR61" s="213"/>
      <c r="CS61" s="213"/>
      <c r="CT61" s="213"/>
      <c r="CU61" s="213"/>
      <c r="CV61" s="213"/>
      <c r="CW61" s="213"/>
      <c r="CX61" s="213"/>
      <c r="CY61" s="213"/>
      <c r="CZ61" s="213"/>
      <c r="DA61" s="213"/>
      <c r="DB61" s="213"/>
      <c r="DC61" s="214"/>
      <c r="DD61" s="45"/>
      <c r="DE61" s="17"/>
      <c r="DF61" s="17"/>
      <c r="DG61" s="17"/>
    </row>
    <row r="62" spans="1:111" ht="15.65" customHeight="1" x14ac:dyDescent="0.35">
      <c r="A62" s="42"/>
      <c r="B62" s="17"/>
      <c r="C62" s="17"/>
      <c r="D62" s="17"/>
      <c r="E62" s="142"/>
      <c r="F62" s="218"/>
      <c r="G62" s="218"/>
      <c r="H62" s="218"/>
      <c r="I62" s="218"/>
      <c r="J62" s="218"/>
      <c r="K62" s="218"/>
      <c r="L62" s="218"/>
      <c r="M62" s="218"/>
      <c r="N62" s="218"/>
      <c r="O62" s="218"/>
      <c r="P62" s="218"/>
      <c r="Q62" s="218"/>
      <c r="R62" s="218"/>
      <c r="S62" s="218"/>
      <c r="T62" s="218"/>
      <c r="U62" s="218"/>
      <c r="V62" s="218"/>
      <c r="W62" s="218"/>
      <c r="X62" s="218"/>
      <c r="Y62" s="218"/>
      <c r="Z62" s="218"/>
      <c r="AA62" s="218"/>
      <c r="AB62" s="218"/>
      <c r="AC62" s="218"/>
      <c r="AD62" s="218"/>
      <c r="AE62" s="218"/>
      <c r="AF62" s="218"/>
      <c r="AG62" s="218"/>
      <c r="AH62" s="218"/>
      <c r="AI62" s="218"/>
      <c r="AJ62" s="218"/>
      <c r="AK62" s="218"/>
      <c r="AL62" s="218"/>
      <c r="AM62" s="218"/>
      <c r="AN62" s="218"/>
      <c r="AO62" s="218"/>
      <c r="AP62" s="218"/>
      <c r="AQ62" s="218"/>
      <c r="AR62" s="218"/>
      <c r="AS62" s="218"/>
      <c r="AT62" s="218"/>
      <c r="AU62" s="218"/>
      <c r="AV62" s="218"/>
      <c r="AW62" s="218"/>
      <c r="AX62" s="218"/>
      <c r="AY62" s="218"/>
      <c r="AZ62" s="218"/>
      <c r="BA62" s="218"/>
      <c r="BB62" s="218"/>
      <c r="BC62" s="218"/>
      <c r="BD62" s="218"/>
      <c r="BE62" s="218"/>
      <c r="BF62" s="218"/>
      <c r="BG62" s="218"/>
      <c r="BH62" s="218"/>
      <c r="BI62" s="218"/>
      <c r="BJ62" s="218"/>
      <c r="BK62" s="218"/>
      <c r="BL62" s="218"/>
      <c r="BM62" s="218"/>
      <c r="BN62" s="218"/>
      <c r="BO62" s="218"/>
      <c r="BP62" s="218"/>
      <c r="BQ62" s="218"/>
      <c r="BR62" s="218"/>
      <c r="BS62" s="218"/>
      <c r="BT62" s="218"/>
      <c r="BU62" s="218"/>
      <c r="BV62" s="218"/>
      <c r="BW62" s="218"/>
      <c r="BX62" s="218"/>
      <c r="BY62" s="218"/>
      <c r="BZ62" s="218"/>
      <c r="CA62" s="218"/>
      <c r="CB62" s="218"/>
      <c r="CC62" s="218"/>
      <c r="CD62" s="218"/>
      <c r="CE62" s="218"/>
      <c r="CF62" s="218"/>
      <c r="CG62" s="218"/>
      <c r="CH62" s="218"/>
      <c r="CI62" s="218"/>
      <c r="CJ62" s="218"/>
      <c r="CK62" s="218"/>
      <c r="CL62" s="218"/>
      <c r="CM62" s="218"/>
      <c r="CN62" s="218"/>
      <c r="CO62" s="218"/>
      <c r="CP62" s="218"/>
      <c r="CQ62" s="218"/>
      <c r="CR62" s="218"/>
      <c r="CS62" s="218"/>
      <c r="CT62" s="218"/>
      <c r="CU62" s="218"/>
      <c r="CV62" s="218"/>
      <c r="CW62" s="218"/>
      <c r="CX62" s="218"/>
      <c r="CY62" s="218"/>
      <c r="CZ62" s="218"/>
      <c r="DA62" s="218"/>
      <c r="DB62" s="218"/>
      <c r="DC62" s="143"/>
      <c r="DD62" s="45"/>
      <c r="DE62" s="17"/>
      <c r="DF62" s="17"/>
      <c r="DG62" s="17"/>
    </row>
    <row r="63" spans="1:111" ht="21" customHeight="1" x14ac:dyDescent="0.35">
      <c r="A63" s="42"/>
      <c r="B63" s="17"/>
      <c r="C63" s="17"/>
      <c r="D63" s="17"/>
      <c r="E63" s="142"/>
      <c r="F63" s="218"/>
      <c r="G63" s="218"/>
      <c r="H63" s="218"/>
      <c r="I63" s="218"/>
      <c r="J63" s="218"/>
      <c r="K63" s="218"/>
      <c r="L63" s="218"/>
      <c r="M63" s="218"/>
      <c r="N63" s="218"/>
      <c r="O63" s="218"/>
      <c r="P63" s="218"/>
      <c r="Q63" s="218"/>
      <c r="R63" s="218"/>
      <c r="S63" s="218"/>
      <c r="T63" s="218"/>
      <c r="U63" s="218"/>
      <c r="V63" s="218"/>
      <c r="W63" s="218"/>
      <c r="X63" s="218"/>
      <c r="Y63" s="218"/>
      <c r="Z63" s="218"/>
      <c r="AA63" s="218"/>
      <c r="AB63" s="218"/>
      <c r="AC63" s="218"/>
      <c r="AD63" s="218"/>
      <c r="AE63" s="218"/>
      <c r="AF63" s="218"/>
      <c r="AG63" s="218"/>
      <c r="AH63" s="218"/>
      <c r="AI63" s="218"/>
      <c r="AJ63" s="218"/>
      <c r="AK63" s="218"/>
      <c r="AL63" s="218"/>
      <c r="AM63" s="218"/>
      <c r="AN63" s="218"/>
      <c r="AO63" s="218"/>
      <c r="AP63" s="218"/>
      <c r="AQ63" s="218"/>
      <c r="AR63" s="218"/>
      <c r="AS63" s="218"/>
      <c r="AT63" s="218"/>
      <c r="AU63" s="218"/>
      <c r="AV63" s="218"/>
      <c r="AW63" s="218"/>
      <c r="AX63" s="218"/>
      <c r="AY63" s="218"/>
      <c r="AZ63" s="218"/>
      <c r="BA63" s="218"/>
      <c r="BB63" s="218"/>
      <c r="BC63" s="218"/>
      <c r="BD63" s="218"/>
      <c r="BE63" s="218"/>
      <c r="BF63" s="218"/>
      <c r="BG63" s="218"/>
      <c r="BH63" s="218"/>
      <c r="BI63" s="218"/>
      <c r="BJ63" s="218"/>
      <c r="BK63" s="218"/>
      <c r="BL63" s="218"/>
      <c r="BM63" s="218"/>
      <c r="BN63" s="218"/>
      <c r="BO63" s="218"/>
      <c r="BP63" s="218"/>
      <c r="BQ63" s="218"/>
      <c r="BR63" s="218"/>
      <c r="BS63" s="218"/>
      <c r="BT63" s="218"/>
      <c r="BU63" s="218"/>
      <c r="BV63" s="218"/>
      <c r="BW63" s="218"/>
      <c r="BX63" s="218"/>
      <c r="BY63" s="218"/>
      <c r="BZ63" s="218"/>
      <c r="CA63" s="218"/>
      <c r="CB63" s="218"/>
      <c r="CC63" s="218"/>
      <c r="CD63" s="218"/>
      <c r="CE63" s="218"/>
      <c r="CF63" s="218"/>
      <c r="CG63" s="218"/>
      <c r="CH63" s="218"/>
      <c r="CI63" s="218"/>
      <c r="CJ63" s="218"/>
      <c r="CK63" s="218"/>
      <c r="CL63" s="218"/>
      <c r="CM63" s="218"/>
      <c r="CN63" s="218"/>
      <c r="CO63" s="218"/>
      <c r="CP63" s="218"/>
      <c r="CQ63" s="218"/>
      <c r="CR63" s="218"/>
      <c r="CS63" s="218"/>
      <c r="CT63" s="218"/>
      <c r="CU63" s="218"/>
      <c r="CV63" s="218"/>
      <c r="CW63" s="218"/>
      <c r="CX63" s="218"/>
      <c r="CY63" s="218"/>
      <c r="CZ63" s="218"/>
      <c r="DA63" s="218"/>
      <c r="DB63" s="218"/>
      <c r="DC63" s="143"/>
      <c r="DD63" s="45"/>
      <c r="DE63" s="17"/>
      <c r="DF63" s="17"/>
      <c r="DG63" s="17"/>
    </row>
    <row r="64" spans="1:111" ht="16.149999999999999" customHeight="1" x14ac:dyDescent="0.35">
      <c r="A64" s="42"/>
      <c r="B64" s="17"/>
      <c r="C64" s="17"/>
      <c r="D64" s="17"/>
      <c r="E64" s="142"/>
      <c r="F64" s="218"/>
      <c r="G64" s="218"/>
      <c r="H64" s="218"/>
      <c r="I64" s="218"/>
      <c r="J64" s="218"/>
      <c r="K64" s="218"/>
      <c r="L64" s="218"/>
      <c r="M64" s="218"/>
      <c r="N64" s="218"/>
      <c r="O64" s="218"/>
      <c r="P64" s="218"/>
      <c r="Q64" s="218"/>
      <c r="R64" s="218"/>
      <c r="S64" s="218"/>
      <c r="T64" s="218"/>
      <c r="U64" s="218"/>
      <c r="V64" s="218"/>
      <c r="W64" s="218"/>
      <c r="X64" s="218"/>
      <c r="Y64" s="218"/>
      <c r="Z64" s="218"/>
      <c r="AA64" s="218"/>
      <c r="AB64" s="218"/>
      <c r="AC64" s="218"/>
      <c r="AD64" s="218"/>
      <c r="AE64" s="218"/>
      <c r="AF64" s="218"/>
      <c r="AG64" s="218"/>
      <c r="AH64" s="218"/>
      <c r="AI64" s="218"/>
      <c r="AJ64" s="218"/>
      <c r="AK64" s="218"/>
      <c r="AL64" s="218"/>
      <c r="AM64" s="218"/>
      <c r="AN64" s="218"/>
      <c r="AO64" s="218"/>
      <c r="AP64" s="218"/>
      <c r="AQ64" s="218"/>
      <c r="AR64" s="218"/>
      <c r="AS64" s="218"/>
      <c r="AT64" s="218"/>
      <c r="AU64" s="218"/>
      <c r="AV64" s="218"/>
      <c r="AW64" s="218"/>
      <c r="AX64" s="218"/>
      <c r="AY64" s="218"/>
      <c r="AZ64" s="218"/>
      <c r="BA64" s="218"/>
      <c r="BB64" s="218"/>
      <c r="BC64" s="218"/>
      <c r="BD64" s="218"/>
      <c r="BE64" s="218"/>
      <c r="BF64" s="218"/>
      <c r="BG64" s="218"/>
      <c r="BH64" s="218"/>
      <c r="BI64" s="218"/>
      <c r="BJ64" s="218"/>
      <c r="BK64" s="218"/>
      <c r="BL64" s="218"/>
      <c r="BM64" s="218"/>
      <c r="BN64" s="218"/>
      <c r="BO64" s="218"/>
      <c r="BP64" s="218"/>
      <c r="BQ64" s="218"/>
      <c r="BR64" s="218"/>
      <c r="BS64" s="218"/>
      <c r="BT64" s="218"/>
      <c r="BU64" s="218"/>
      <c r="BV64" s="218"/>
      <c r="BW64" s="218"/>
      <c r="BX64" s="218"/>
      <c r="BY64" s="218"/>
      <c r="BZ64" s="218"/>
      <c r="CA64" s="218"/>
      <c r="CB64" s="218"/>
      <c r="CC64" s="218"/>
      <c r="CD64" s="218"/>
      <c r="CE64" s="218"/>
      <c r="CF64" s="218"/>
      <c r="CG64" s="218"/>
      <c r="CH64" s="218"/>
      <c r="CI64" s="218"/>
      <c r="CJ64" s="218"/>
      <c r="CK64" s="218"/>
      <c r="CL64" s="218"/>
      <c r="CM64" s="218"/>
      <c r="CN64" s="218"/>
      <c r="CO64" s="218"/>
      <c r="CP64" s="218"/>
      <c r="CQ64" s="218"/>
      <c r="CR64" s="218"/>
      <c r="CS64" s="218"/>
      <c r="CT64" s="218"/>
      <c r="CU64" s="218"/>
      <c r="CV64" s="218"/>
      <c r="CW64" s="218"/>
      <c r="CX64" s="218"/>
      <c r="CY64" s="218"/>
      <c r="CZ64" s="218"/>
      <c r="DA64" s="218"/>
      <c r="DB64" s="218"/>
      <c r="DC64" s="143"/>
      <c r="DD64" s="45"/>
      <c r="DE64" s="17"/>
      <c r="DF64" s="17"/>
      <c r="DG64" s="17"/>
    </row>
    <row r="65" spans="1:111" ht="21" customHeight="1" x14ac:dyDescent="0.35">
      <c r="A65" s="42"/>
      <c r="B65" s="17"/>
      <c r="C65" s="17"/>
      <c r="D65" s="17"/>
      <c r="E65" s="142"/>
      <c r="F65" s="218"/>
      <c r="G65" s="218"/>
      <c r="H65" s="218"/>
      <c r="I65" s="218"/>
      <c r="J65" s="218"/>
      <c r="K65" s="218"/>
      <c r="L65" s="218"/>
      <c r="M65" s="218"/>
      <c r="N65" s="218"/>
      <c r="O65" s="218"/>
      <c r="P65" s="218"/>
      <c r="Q65" s="218"/>
      <c r="R65" s="218"/>
      <c r="S65" s="218"/>
      <c r="T65" s="218"/>
      <c r="U65" s="218"/>
      <c r="V65" s="218"/>
      <c r="W65" s="218"/>
      <c r="X65" s="218"/>
      <c r="Y65" s="218"/>
      <c r="Z65" s="218"/>
      <c r="AA65" s="218"/>
      <c r="AB65" s="218"/>
      <c r="AC65" s="218"/>
      <c r="AD65" s="218"/>
      <c r="AE65" s="218"/>
      <c r="AF65" s="218"/>
      <c r="AG65" s="218"/>
      <c r="AH65" s="218"/>
      <c r="AI65" s="218"/>
      <c r="AJ65" s="218"/>
      <c r="AK65" s="218"/>
      <c r="AL65" s="218"/>
      <c r="AM65" s="218"/>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c r="BU65" s="218"/>
      <c r="BV65" s="218"/>
      <c r="BW65" s="218"/>
      <c r="BX65" s="218"/>
      <c r="BY65" s="218"/>
      <c r="BZ65" s="218"/>
      <c r="CA65" s="218"/>
      <c r="CB65" s="218"/>
      <c r="CC65" s="218"/>
      <c r="CD65" s="218"/>
      <c r="CE65" s="218"/>
      <c r="CF65" s="218"/>
      <c r="CG65" s="218"/>
      <c r="CH65" s="218"/>
      <c r="CI65" s="218"/>
      <c r="CJ65" s="218"/>
      <c r="CK65" s="218"/>
      <c r="CL65" s="218"/>
      <c r="CM65" s="218"/>
      <c r="CN65" s="218"/>
      <c r="CO65" s="218"/>
      <c r="CP65" s="218"/>
      <c r="CQ65" s="218"/>
      <c r="CR65" s="218"/>
      <c r="CS65" s="218"/>
      <c r="CT65" s="218"/>
      <c r="CU65" s="218"/>
      <c r="CV65" s="218"/>
      <c r="CW65" s="218"/>
      <c r="CX65" s="218"/>
      <c r="CY65" s="218"/>
      <c r="CZ65" s="218"/>
      <c r="DA65" s="218"/>
      <c r="DB65" s="218"/>
      <c r="DC65" s="143"/>
      <c r="DD65" s="45"/>
      <c r="DE65" s="17"/>
      <c r="DF65" s="17"/>
      <c r="DG65" s="17"/>
    </row>
    <row r="66" spans="1:111" ht="2.5" customHeight="1" x14ac:dyDescent="0.35">
      <c r="A66" s="42"/>
      <c r="B66" s="17"/>
      <c r="C66" s="17"/>
      <c r="D66" s="17"/>
      <c r="E66" s="142"/>
      <c r="F66" s="218"/>
      <c r="G66" s="218"/>
      <c r="H66" s="218"/>
      <c r="I66" s="218"/>
      <c r="J66" s="218"/>
      <c r="K66" s="218"/>
      <c r="L66" s="218"/>
      <c r="M66" s="218"/>
      <c r="N66" s="218"/>
      <c r="O66" s="218"/>
      <c r="P66" s="218"/>
      <c r="Q66" s="218"/>
      <c r="R66" s="218"/>
      <c r="S66" s="218"/>
      <c r="T66" s="218"/>
      <c r="U66" s="218"/>
      <c r="V66" s="218"/>
      <c r="W66" s="218"/>
      <c r="X66" s="218"/>
      <c r="Y66" s="218"/>
      <c r="Z66" s="218"/>
      <c r="AA66" s="218"/>
      <c r="AB66" s="218"/>
      <c r="AC66" s="218"/>
      <c r="AD66" s="218"/>
      <c r="AE66" s="218"/>
      <c r="AF66" s="218"/>
      <c r="AG66" s="218"/>
      <c r="AH66" s="218"/>
      <c r="AI66" s="218"/>
      <c r="AJ66" s="218"/>
      <c r="AK66" s="218"/>
      <c r="AL66" s="218"/>
      <c r="AM66" s="218"/>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c r="BU66" s="218"/>
      <c r="BV66" s="218"/>
      <c r="BW66" s="218"/>
      <c r="BX66" s="218"/>
      <c r="BY66" s="218"/>
      <c r="BZ66" s="218"/>
      <c r="CA66" s="218"/>
      <c r="CB66" s="218"/>
      <c r="CC66" s="218"/>
      <c r="CD66" s="218"/>
      <c r="CE66" s="218"/>
      <c r="CF66" s="218"/>
      <c r="CG66" s="218"/>
      <c r="CH66" s="218"/>
      <c r="CI66" s="218"/>
      <c r="CJ66" s="218"/>
      <c r="CK66" s="218"/>
      <c r="CL66" s="218"/>
      <c r="CM66" s="218"/>
      <c r="CN66" s="218"/>
      <c r="CO66" s="218"/>
      <c r="CP66" s="218"/>
      <c r="CQ66" s="218"/>
      <c r="CR66" s="218"/>
      <c r="CS66" s="218"/>
      <c r="CT66" s="218"/>
      <c r="CU66" s="218"/>
      <c r="CV66" s="218"/>
      <c r="CW66" s="218"/>
      <c r="CX66" s="218"/>
      <c r="CY66" s="218"/>
      <c r="CZ66" s="218"/>
      <c r="DA66" s="218"/>
      <c r="DB66" s="218"/>
      <c r="DC66" s="143"/>
      <c r="DD66" s="45"/>
      <c r="DE66" s="17"/>
      <c r="DF66" s="17"/>
      <c r="DG66" s="17"/>
    </row>
    <row r="67" spans="1:111" ht="21" customHeight="1" x14ac:dyDescent="0.35">
      <c r="A67" s="42"/>
      <c r="B67" s="17"/>
      <c r="C67" s="17"/>
      <c r="D67" s="17"/>
      <c r="E67" s="142"/>
      <c r="F67" s="218"/>
      <c r="G67" s="218"/>
      <c r="H67" s="218"/>
      <c r="I67" s="218"/>
      <c r="J67" s="218"/>
      <c r="K67" s="218"/>
      <c r="L67" s="218"/>
      <c r="M67" s="218"/>
      <c r="N67" s="218"/>
      <c r="O67" s="218"/>
      <c r="P67" s="218"/>
      <c r="Q67" s="218"/>
      <c r="R67" s="218"/>
      <c r="S67" s="218"/>
      <c r="T67" s="218"/>
      <c r="U67" s="218"/>
      <c r="V67" s="218"/>
      <c r="W67" s="218"/>
      <c r="X67" s="218"/>
      <c r="Y67" s="218"/>
      <c r="Z67" s="218"/>
      <c r="AA67" s="218"/>
      <c r="AB67" s="218"/>
      <c r="AC67" s="218"/>
      <c r="AD67" s="218"/>
      <c r="AE67" s="218"/>
      <c r="AF67" s="218"/>
      <c r="AG67" s="218"/>
      <c r="AH67" s="218"/>
      <c r="AI67" s="218"/>
      <c r="AJ67" s="218"/>
      <c r="AK67" s="218"/>
      <c r="AL67" s="218"/>
      <c r="AM67" s="218"/>
      <c r="AN67" s="218"/>
      <c r="AO67" s="218"/>
      <c r="AP67" s="218"/>
      <c r="AQ67" s="218"/>
      <c r="AR67" s="218"/>
      <c r="AS67" s="218"/>
      <c r="AT67" s="218"/>
      <c r="AU67" s="218"/>
      <c r="AV67" s="218"/>
      <c r="AW67" s="218"/>
      <c r="AX67" s="218"/>
      <c r="AY67" s="218"/>
      <c r="AZ67" s="218"/>
      <c r="BA67" s="218"/>
      <c r="BB67" s="218"/>
      <c r="BC67" s="218"/>
      <c r="BD67" s="218"/>
      <c r="BE67" s="218"/>
      <c r="BF67" s="218"/>
      <c r="BG67" s="218"/>
      <c r="BH67" s="218"/>
      <c r="BI67" s="218"/>
      <c r="BJ67" s="218"/>
      <c r="BK67" s="218"/>
      <c r="BL67" s="218"/>
      <c r="BM67" s="218"/>
      <c r="BN67" s="218"/>
      <c r="BO67" s="218"/>
      <c r="BP67" s="218"/>
      <c r="BQ67" s="218"/>
      <c r="BR67" s="218"/>
      <c r="BS67" s="218"/>
      <c r="BT67" s="218"/>
      <c r="BU67" s="218"/>
      <c r="BV67" s="218"/>
      <c r="BW67" s="218"/>
      <c r="BX67" s="218"/>
      <c r="BY67" s="218"/>
      <c r="BZ67" s="218"/>
      <c r="CA67" s="218"/>
      <c r="CB67" s="218"/>
      <c r="CC67" s="218"/>
      <c r="CD67" s="218"/>
      <c r="CE67" s="218"/>
      <c r="CF67" s="218"/>
      <c r="CG67" s="218"/>
      <c r="CH67" s="218"/>
      <c r="CI67" s="218"/>
      <c r="CJ67" s="218"/>
      <c r="CK67" s="218"/>
      <c r="CL67" s="218"/>
      <c r="CM67" s="218"/>
      <c r="CN67" s="218"/>
      <c r="CO67" s="218"/>
      <c r="CP67" s="218"/>
      <c r="CQ67" s="218"/>
      <c r="CR67" s="218"/>
      <c r="CS67" s="218"/>
      <c r="CT67" s="218"/>
      <c r="CU67" s="218"/>
      <c r="CV67" s="218"/>
      <c r="CW67" s="218"/>
      <c r="CX67" s="218"/>
      <c r="CY67" s="218"/>
      <c r="CZ67" s="218"/>
      <c r="DA67" s="218"/>
      <c r="DB67" s="218"/>
      <c r="DC67" s="143"/>
      <c r="DD67" s="45"/>
      <c r="DE67" s="17"/>
      <c r="DF67" s="17"/>
      <c r="DG67" s="17"/>
    </row>
    <row r="68" spans="1:111" ht="15.65" customHeight="1" x14ac:dyDescent="0.35">
      <c r="A68" s="42"/>
      <c r="B68" s="17"/>
      <c r="C68" s="17"/>
      <c r="D68" s="17"/>
      <c r="E68" s="142"/>
      <c r="F68" s="218"/>
      <c r="G68" s="218"/>
      <c r="H68" s="218"/>
      <c r="I68" s="218"/>
      <c r="J68" s="218"/>
      <c r="K68" s="218"/>
      <c r="L68" s="218"/>
      <c r="M68" s="218"/>
      <c r="N68" s="218"/>
      <c r="O68" s="218"/>
      <c r="P68" s="218"/>
      <c r="Q68" s="218"/>
      <c r="R68" s="218"/>
      <c r="S68" s="218"/>
      <c r="T68" s="218"/>
      <c r="U68" s="218"/>
      <c r="V68" s="218"/>
      <c r="W68" s="218"/>
      <c r="X68" s="218"/>
      <c r="Y68" s="218"/>
      <c r="Z68" s="218"/>
      <c r="AA68" s="218"/>
      <c r="AB68" s="218"/>
      <c r="AC68" s="218"/>
      <c r="AD68" s="218"/>
      <c r="AE68" s="218"/>
      <c r="AF68" s="218"/>
      <c r="AG68" s="218"/>
      <c r="AH68" s="218"/>
      <c r="AI68" s="218"/>
      <c r="AJ68" s="218"/>
      <c r="AK68" s="218"/>
      <c r="AL68" s="218"/>
      <c r="AM68" s="218"/>
      <c r="AN68" s="218"/>
      <c r="AO68" s="218"/>
      <c r="AP68" s="218"/>
      <c r="AQ68" s="218"/>
      <c r="AR68" s="218"/>
      <c r="AS68" s="218"/>
      <c r="AT68" s="218"/>
      <c r="AU68" s="218"/>
      <c r="AV68" s="218"/>
      <c r="AW68" s="218"/>
      <c r="AX68" s="218"/>
      <c r="AY68" s="218"/>
      <c r="AZ68" s="218"/>
      <c r="BA68" s="218"/>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c r="CE68" s="218"/>
      <c r="CF68" s="218"/>
      <c r="CG68" s="218"/>
      <c r="CH68" s="218"/>
      <c r="CI68" s="218"/>
      <c r="CJ68" s="218"/>
      <c r="CK68" s="218"/>
      <c r="CL68" s="218"/>
      <c r="CM68" s="218"/>
      <c r="CN68" s="218"/>
      <c r="CO68" s="218"/>
      <c r="CP68" s="218"/>
      <c r="CQ68" s="218"/>
      <c r="CR68" s="218"/>
      <c r="CS68" s="218"/>
      <c r="CT68" s="218"/>
      <c r="CU68" s="218"/>
      <c r="CV68" s="218"/>
      <c r="CW68" s="218"/>
      <c r="CX68" s="218"/>
      <c r="CY68" s="218"/>
      <c r="CZ68" s="218"/>
      <c r="DA68" s="218"/>
      <c r="DB68" s="218"/>
      <c r="DC68" s="143"/>
      <c r="DD68" s="45"/>
      <c r="DE68" s="17"/>
      <c r="DF68" s="17"/>
      <c r="DG68" s="17"/>
    </row>
    <row r="69" spans="1:111" ht="21" customHeight="1" x14ac:dyDescent="0.35">
      <c r="A69" s="42"/>
      <c r="B69" s="17"/>
      <c r="C69" s="17"/>
      <c r="D69" s="17"/>
      <c r="E69" s="142"/>
      <c r="F69" s="218"/>
      <c r="G69" s="218"/>
      <c r="H69" s="218"/>
      <c r="I69" s="218"/>
      <c r="J69" s="218"/>
      <c r="K69" s="218"/>
      <c r="L69" s="218"/>
      <c r="M69" s="218"/>
      <c r="N69" s="218"/>
      <c r="O69" s="218"/>
      <c r="P69" s="218"/>
      <c r="Q69" s="218"/>
      <c r="R69" s="218"/>
      <c r="S69" s="218"/>
      <c r="T69" s="218"/>
      <c r="U69" s="218"/>
      <c r="V69" s="218"/>
      <c r="W69" s="218"/>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c r="AV69" s="218"/>
      <c r="AW69" s="218"/>
      <c r="AX69" s="218"/>
      <c r="AY69" s="218"/>
      <c r="AZ69" s="218"/>
      <c r="BA69" s="218"/>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c r="CE69" s="218"/>
      <c r="CF69" s="218"/>
      <c r="CG69" s="218"/>
      <c r="CH69" s="218"/>
      <c r="CI69" s="218"/>
      <c r="CJ69" s="218"/>
      <c r="CK69" s="218"/>
      <c r="CL69" s="218"/>
      <c r="CM69" s="218"/>
      <c r="CN69" s="218"/>
      <c r="CO69" s="218"/>
      <c r="CP69" s="218"/>
      <c r="CQ69" s="218"/>
      <c r="CR69" s="218"/>
      <c r="CS69" s="218"/>
      <c r="CT69" s="218"/>
      <c r="CU69" s="218"/>
      <c r="CV69" s="218"/>
      <c r="CW69" s="218"/>
      <c r="CX69" s="218"/>
      <c r="CY69" s="218"/>
      <c r="CZ69" s="218"/>
      <c r="DA69" s="218"/>
      <c r="DB69" s="218"/>
      <c r="DC69" s="143"/>
      <c r="DD69" s="45"/>
      <c r="DE69" s="17"/>
      <c r="DF69" s="17"/>
      <c r="DG69" s="17"/>
    </row>
    <row r="70" spans="1:111" ht="15.65" customHeight="1" x14ac:dyDescent="0.35">
      <c r="A70" s="42"/>
      <c r="B70" s="17"/>
      <c r="C70" s="17"/>
      <c r="D70" s="17"/>
      <c r="E70" s="142"/>
      <c r="F70" s="218"/>
      <c r="G70" s="218"/>
      <c r="H70" s="218"/>
      <c r="I70" s="218"/>
      <c r="J70" s="218"/>
      <c r="K70" s="218"/>
      <c r="L70" s="218"/>
      <c r="M70" s="218"/>
      <c r="N70" s="218"/>
      <c r="O70" s="218"/>
      <c r="P70" s="218"/>
      <c r="Q70" s="218"/>
      <c r="R70" s="218"/>
      <c r="S70" s="218"/>
      <c r="T70" s="218"/>
      <c r="U70" s="218"/>
      <c r="V70" s="218"/>
      <c r="W70" s="218"/>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c r="AV70" s="218"/>
      <c r="AW70" s="218"/>
      <c r="AX70" s="218"/>
      <c r="AY70" s="218"/>
      <c r="AZ70" s="218"/>
      <c r="BA70" s="218"/>
      <c r="BB70" s="218"/>
      <c r="BC70" s="218"/>
      <c r="BD70" s="218"/>
      <c r="BE70" s="218"/>
      <c r="BF70" s="218"/>
      <c r="BG70" s="218"/>
      <c r="BH70" s="218"/>
      <c r="BI70" s="218"/>
      <c r="BJ70" s="218"/>
      <c r="BK70" s="218"/>
      <c r="BL70" s="218"/>
      <c r="BM70" s="218"/>
      <c r="BN70" s="218"/>
      <c r="BO70" s="218"/>
      <c r="BP70" s="218"/>
      <c r="BQ70" s="218"/>
      <c r="BR70" s="218"/>
      <c r="BS70" s="218"/>
      <c r="BT70" s="218"/>
      <c r="BU70" s="218"/>
      <c r="BV70" s="218"/>
      <c r="BW70" s="218"/>
      <c r="BX70" s="218"/>
      <c r="BY70" s="218"/>
      <c r="BZ70" s="218"/>
      <c r="CA70" s="218"/>
      <c r="CB70" s="218"/>
      <c r="CC70" s="218"/>
      <c r="CD70" s="218"/>
      <c r="CE70" s="218"/>
      <c r="CF70" s="218"/>
      <c r="CG70" s="218"/>
      <c r="CH70" s="218"/>
      <c r="CI70" s="218"/>
      <c r="CJ70" s="218"/>
      <c r="CK70" s="218"/>
      <c r="CL70" s="218"/>
      <c r="CM70" s="218"/>
      <c r="CN70" s="218"/>
      <c r="CO70" s="218"/>
      <c r="CP70" s="218"/>
      <c r="CQ70" s="218"/>
      <c r="CR70" s="218"/>
      <c r="CS70" s="218"/>
      <c r="CT70" s="218"/>
      <c r="CU70" s="218"/>
      <c r="CV70" s="218"/>
      <c r="CW70" s="218"/>
      <c r="CX70" s="218"/>
      <c r="CY70" s="218"/>
      <c r="CZ70" s="218"/>
      <c r="DA70" s="218"/>
      <c r="DB70" s="218"/>
      <c r="DC70" s="143"/>
      <c r="DD70" s="45"/>
      <c r="DE70" s="17"/>
      <c r="DF70" s="17"/>
      <c r="DG70" s="17"/>
    </row>
    <row r="71" spans="1:111" ht="21" customHeight="1" x14ac:dyDescent="0.35">
      <c r="A71" s="42"/>
      <c r="B71" s="17"/>
      <c r="C71" s="17"/>
      <c r="D71" s="17"/>
      <c r="E71" s="142"/>
      <c r="F71" s="218"/>
      <c r="G71" s="218"/>
      <c r="H71" s="218"/>
      <c r="I71" s="218"/>
      <c r="J71" s="218"/>
      <c r="K71" s="218"/>
      <c r="L71" s="218"/>
      <c r="M71" s="218"/>
      <c r="N71" s="218"/>
      <c r="O71" s="218"/>
      <c r="P71" s="218"/>
      <c r="Q71" s="218"/>
      <c r="R71" s="218"/>
      <c r="S71" s="218"/>
      <c r="T71" s="218"/>
      <c r="U71" s="218"/>
      <c r="V71" s="218"/>
      <c r="W71" s="218"/>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c r="AV71" s="218"/>
      <c r="AW71" s="218"/>
      <c r="AX71" s="218"/>
      <c r="AY71" s="218"/>
      <c r="AZ71" s="218"/>
      <c r="BA71" s="218"/>
      <c r="BB71" s="218"/>
      <c r="BC71" s="218"/>
      <c r="BD71" s="218"/>
      <c r="BE71" s="218"/>
      <c r="BF71" s="218"/>
      <c r="BG71" s="218"/>
      <c r="BH71" s="218"/>
      <c r="BI71" s="218"/>
      <c r="BJ71" s="218"/>
      <c r="BK71" s="218"/>
      <c r="BL71" s="218"/>
      <c r="BM71" s="218"/>
      <c r="BN71" s="218"/>
      <c r="BO71" s="218"/>
      <c r="BP71" s="218"/>
      <c r="BQ71" s="218"/>
      <c r="BR71" s="218"/>
      <c r="BS71" s="218"/>
      <c r="BT71" s="218"/>
      <c r="BU71" s="218"/>
      <c r="BV71" s="218"/>
      <c r="BW71" s="218"/>
      <c r="BX71" s="218"/>
      <c r="BY71" s="218"/>
      <c r="BZ71" s="218"/>
      <c r="CA71" s="218"/>
      <c r="CB71" s="218"/>
      <c r="CC71" s="218"/>
      <c r="CD71" s="218"/>
      <c r="CE71" s="218"/>
      <c r="CF71" s="218"/>
      <c r="CG71" s="218"/>
      <c r="CH71" s="218"/>
      <c r="CI71" s="218"/>
      <c r="CJ71" s="218"/>
      <c r="CK71" s="218"/>
      <c r="CL71" s="218"/>
      <c r="CM71" s="218"/>
      <c r="CN71" s="218"/>
      <c r="CO71" s="218"/>
      <c r="CP71" s="218"/>
      <c r="CQ71" s="218"/>
      <c r="CR71" s="218"/>
      <c r="CS71" s="218"/>
      <c r="CT71" s="218"/>
      <c r="CU71" s="218"/>
      <c r="CV71" s="218"/>
      <c r="CW71" s="218"/>
      <c r="CX71" s="218"/>
      <c r="CY71" s="218"/>
      <c r="CZ71" s="218"/>
      <c r="DA71" s="218"/>
      <c r="DB71" s="218"/>
      <c r="DC71" s="143"/>
      <c r="DD71" s="45"/>
      <c r="DE71" s="17"/>
      <c r="DF71" s="17"/>
      <c r="DG71" s="17"/>
    </row>
    <row r="72" spans="1:111" ht="14.5" customHeight="1" x14ac:dyDescent="0.35">
      <c r="A72" s="42"/>
      <c r="B72" s="17"/>
      <c r="C72" s="17"/>
      <c r="D72" s="17"/>
      <c r="E72" s="142"/>
      <c r="F72" s="218"/>
      <c r="G72" s="218"/>
      <c r="H72" s="218"/>
      <c r="I72" s="218"/>
      <c r="J72" s="218"/>
      <c r="K72" s="218"/>
      <c r="L72" s="218"/>
      <c r="M72" s="218"/>
      <c r="N72" s="218"/>
      <c r="O72" s="218"/>
      <c r="P72" s="218"/>
      <c r="Q72" s="218"/>
      <c r="R72" s="218"/>
      <c r="S72" s="218"/>
      <c r="T72" s="218"/>
      <c r="U72" s="218"/>
      <c r="V72" s="218"/>
      <c r="W72" s="218"/>
      <c r="X72" s="218"/>
      <c r="Y72" s="218"/>
      <c r="Z72" s="218"/>
      <c r="AA72" s="218"/>
      <c r="AB72" s="218"/>
      <c r="AC72" s="218"/>
      <c r="AD72" s="218"/>
      <c r="AE72" s="218"/>
      <c r="AF72" s="218"/>
      <c r="AG72" s="218"/>
      <c r="AH72" s="218"/>
      <c r="AI72" s="218"/>
      <c r="AJ72" s="218"/>
      <c r="AK72" s="218"/>
      <c r="AL72" s="218"/>
      <c r="AM72" s="218"/>
      <c r="AN72" s="218"/>
      <c r="AO72" s="218"/>
      <c r="AP72" s="218"/>
      <c r="AQ72" s="218"/>
      <c r="AR72" s="218"/>
      <c r="AS72" s="218"/>
      <c r="AT72" s="218"/>
      <c r="AU72" s="218"/>
      <c r="AV72" s="218"/>
      <c r="AW72" s="218"/>
      <c r="AX72" s="218"/>
      <c r="AY72" s="218"/>
      <c r="AZ72" s="218"/>
      <c r="BA72" s="218"/>
      <c r="BB72" s="218"/>
      <c r="BC72" s="218"/>
      <c r="BD72" s="218"/>
      <c r="BE72" s="218"/>
      <c r="BF72" s="218"/>
      <c r="BG72" s="218"/>
      <c r="BH72" s="218"/>
      <c r="BI72" s="218"/>
      <c r="BJ72" s="218"/>
      <c r="BK72" s="218"/>
      <c r="BL72" s="218"/>
      <c r="BM72" s="218"/>
      <c r="BN72" s="218"/>
      <c r="BO72" s="218"/>
      <c r="BP72" s="218"/>
      <c r="BQ72" s="218"/>
      <c r="BR72" s="218"/>
      <c r="BS72" s="218"/>
      <c r="BT72" s="218"/>
      <c r="BU72" s="218"/>
      <c r="BV72" s="218"/>
      <c r="BW72" s="218"/>
      <c r="BX72" s="218"/>
      <c r="BY72" s="218"/>
      <c r="BZ72" s="218"/>
      <c r="CA72" s="218"/>
      <c r="CB72" s="218"/>
      <c r="CC72" s="218"/>
      <c r="CD72" s="218"/>
      <c r="CE72" s="218"/>
      <c r="CF72" s="218"/>
      <c r="CG72" s="218"/>
      <c r="CH72" s="218"/>
      <c r="CI72" s="218"/>
      <c r="CJ72" s="218"/>
      <c r="CK72" s="218"/>
      <c r="CL72" s="218"/>
      <c r="CM72" s="218"/>
      <c r="CN72" s="218"/>
      <c r="CO72" s="218"/>
      <c r="CP72" s="218"/>
      <c r="CQ72" s="218"/>
      <c r="CR72" s="218"/>
      <c r="CS72" s="218"/>
      <c r="CT72" s="218"/>
      <c r="CU72" s="218"/>
      <c r="CV72" s="218"/>
      <c r="CW72" s="218"/>
      <c r="CX72" s="218"/>
      <c r="CY72" s="218"/>
      <c r="CZ72" s="218"/>
      <c r="DA72" s="218"/>
      <c r="DB72" s="218"/>
      <c r="DC72" s="143"/>
      <c r="DD72" s="45"/>
      <c r="DE72" s="17"/>
      <c r="DF72" s="17"/>
      <c r="DG72" s="17"/>
    </row>
    <row r="73" spans="1:111" ht="5.5" customHeight="1" x14ac:dyDescent="0.35">
      <c r="A73" s="42"/>
      <c r="B73" s="17"/>
      <c r="C73" s="17"/>
      <c r="D73" s="17"/>
      <c r="E73" s="47"/>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9"/>
      <c r="DD73" s="45"/>
      <c r="DE73" s="17"/>
      <c r="DF73" s="17"/>
      <c r="DG73" s="17"/>
    </row>
    <row r="74" spans="1:111" ht="10.9" customHeight="1" thickBot="1" x14ac:dyDescent="0.4">
      <c r="A74" s="54"/>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5"/>
      <c r="BS74" s="55"/>
      <c r="BT74" s="55"/>
      <c r="BU74" s="55"/>
      <c r="BV74" s="55"/>
      <c r="BW74" s="55"/>
      <c r="BX74" s="55"/>
      <c r="BY74" s="55"/>
      <c r="BZ74" s="55"/>
      <c r="CA74" s="55"/>
      <c r="CB74" s="55"/>
      <c r="CC74" s="55"/>
      <c r="CD74" s="55"/>
      <c r="CE74" s="55"/>
      <c r="CF74" s="55"/>
      <c r="CG74" s="55"/>
      <c r="CH74" s="55"/>
      <c r="CI74" s="55"/>
      <c r="CJ74" s="55"/>
      <c r="CK74" s="55"/>
      <c r="CL74" s="55"/>
      <c r="CM74" s="55"/>
      <c r="CN74" s="55"/>
      <c r="CO74" s="55"/>
      <c r="CP74" s="55"/>
      <c r="CQ74" s="55"/>
      <c r="CR74" s="55"/>
      <c r="CS74" s="55"/>
      <c r="CT74" s="55"/>
      <c r="CU74" s="55"/>
      <c r="CV74" s="55"/>
      <c r="CW74" s="55"/>
      <c r="CX74" s="55"/>
      <c r="CY74" s="55"/>
      <c r="CZ74" s="55"/>
      <c r="DA74" s="55"/>
      <c r="DB74" s="55"/>
      <c r="DC74" s="55"/>
      <c r="DD74" s="56"/>
      <c r="DE74" s="17"/>
      <c r="DF74" s="17"/>
      <c r="DG74" s="17"/>
    </row>
    <row r="75" spans="1:111" x14ac:dyDescent="0.35">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7"/>
      <c r="BK75" s="17"/>
      <c r="BL75" s="17"/>
      <c r="BM75" s="17"/>
      <c r="BN75" s="17"/>
      <c r="BO75" s="17"/>
      <c r="BP75" s="17"/>
      <c r="BQ75" s="17"/>
      <c r="BR75" s="17"/>
      <c r="BS75" s="17"/>
      <c r="BT75" s="17"/>
      <c r="BU75" s="17"/>
      <c r="BV75" s="17"/>
      <c r="BW75" s="17"/>
      <c r="BX75" s="17"/>
      <c r="BY75" s="17"/>
      <c r="BZ75" s="17"/>
      <c r="CA75" s="17"/>
      <c r="CB75" s="17"/>
      <c r="CC75" s="17"/>
      <c r="CD75" s="17"/>
      <c r="CE75" s="17"/>
      <c r="CF75" s="17"/>
      <c r="CG75" s="17"/>
      <c r="CH75" s="17"/>
      <c r="CI75" s="17"/>
      <c r="CJ75" s="17"/>
      <c r="CK75" s="17"/>
      <c r="CL75" s="17"/>
      <c r="CM75" s="17"/>
      <c r="CN75" s="17"/>
      <c r="CO75" s="17"/>
      <c r="CP75" s="17"/>
      <c r="CQ75" s="38"/>
      <c r="CR75" s="17"/>
      <c r="CS75" s="17"/>
      <c r="CT75" s="17"/>
      <c r="CU75" s="17"/>
      <c r="CV75" s="17"/>
      <c r="CW75" s="17"/>
      <c r="CX75" s="17"/>
      <c r="CY75" s="17"/>
      <c r="CZ75" s="17"/>
      <c r="DA75" s="17"/>
      <c r="DB75" s="17"/>
      <c r="DC75" s="93" t="s">
        <v>145</v>
      </c>
      <c r="DD75" s="17"/>
      <c r="DE75" s="17"/>
      <c r="DF75" s="17"/>
      <c r="DG75" s="17"/>
    </row>
    <row r="76" spans="1:111" ht="15.5" x14ac:dyDescent="0.35">
      <c r="A76" s="83"/>
      <c r="B76" s="83"/>
      <c r="C76" s="83"/>
      <c r="D76" s="83"/>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8"/>
      <c r="AH76" s="68"/>
      <c r="AI76" s="68"/>
      <c r="AJ76" s="68"/>
      <c r="AK76" s="68"/>
      <c r="AL76" s="68"/>
      <c r="AM76" s="68"/>
      <c r="AN76" s="68"/>
      <c r="AO76" s="68"/>
      <c r="AP76" s="68"/>
      <c r="AQ76" s="68"/>
      <c r="AR76" s="68"/>
      <c r="AS76" s="68"/>
      <c r="AT76" s="68"/>
      <c r="AU76" s="68"/>
      <c r="AV76" s="68"/>
      <c r="AW76" s="68"/>
      <c r="AX76" s="68"/>
      <c r="AY76" s="68"/>
      <c r="AZ76" s="68"/>
      <c r="BA76" s="68"/>
      <c r="BB76" s="68"/>
      <c r="BC76" s="68"/>
      <c r="BD76" s="68"/>
      <c r="BE76" s="68"/>
      <c r="BF76" s="68"/>
      <c r="BG76" s="68"/>
      <c r="BH76" s="68"/>
      <c r="BI76" s="68"/>
      <c r="BJ76" s="68"/>
      <c r="BK76" s="68"/>
      <c r="BL76" s="68"/>
      <c r="BM76" s="68"/>
      <c r="BN76" s="68"/>
      <c r="BO76" s="68"/>
      <c r="BP76" s="68"/>
      <c r="BQ76" s="68"/>
      <c r="BR76" s="68"/>
      <c r="BS76" s="68"/>
      <c r="BT76" s="68"/>
      <c r="BU76" s="68"/>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79"/>
      <c r="DF76" s="79"/>
      <c r="DG76" s="79"/>
    </row>
  </sheetData>
  <mergeCells count="86">
    <mergeCell ref="BS39:CC39"/>
    <mergeCell ref="BS41:CC41"/>
    <mergeCell ref="AL44:AV44"/>
    <mergeCell ref="CX34:CZ34"/>
    <mergeCell ref="BH33:CC33"/>
    <mergeCell ref="E5:P5"/>
    <mergeCell ref="F8:AY8"/>
    <mergeCell ref="F11:AY11"/>
    <mergeCell ref="F14:AY14"/>
    <mergeCell ref="G20:K20"/>
    <mergeCell ref="F17:AE17"/>
    <mergeCell ref="AK17:AS17"/>
    <mergeCell ref="M20:AF20"/>
    <mergeCell ref="AP20:BJ20"/>
    <mergeCell ref="AW44:BG44"/>
    <mergeCell ref="AL43:CC43"/>
    <mergeCell ref="BH44:BR44"/>
    <mergeCell ref="F38:AK39"/>
    <mergeCell ref="AL38:CC38"/>
    <mergeCell ref="BH36:CC36"/>
    <mergeCell ref="AW40:BG40"/>
    <mergeCell ref="BH40:BR40"/>
    <mergeCell ref="AW39:BG39"/>
    <mergeCell ref="BH39:BR39"/>
    <mergeCell ref="AF28:CA28"/>
    <mergeCell ref="BI29:BS29"/>
    <mergeCell ref="AZ31:BG31"/>
    <mergeCell ref="AZ29:BG29"/>
    <mergeCell ref="AL35:BG35"/>
    <mergeCell ref="BH35:CC35"/>
    <mergeCell ref="CM17:CU17"/>
    <mergeCell ref="BM20:DA20"/>
    <mergeCell ref="BF17:CF17"/>
    <mergeCell ref="CF35:CZ36"/>
    <mergeCell ref="AJ20:AN20"/>
    <mergeCell ref="CW17:DA17"/>
    <mergeCell ref="CH17:CK17"/>
    <mergeCell ref="CS31:DB31"/>
    <mergeCell ref="CN28:CY28"/>
    <mergeCell ref="F35:AK35"/>
    <mergeCell ref="F33:AK33"/>
    <mergeCell ref="F34:AK34"/>
    <mergeCell ref="AL34:BG34"/>
    <mergeCell ref="AL33:BG33"/>
    <mergeCell ref="BH34:CC34"/>
    <mergeCell ref="AU17:AY17"/>
    <mergeCell ref="BF8:DA8"/>
    <mergeCell ref="BF11:DA11"/>
    <mergeCell ref="BF14:DA14"/>
    <mergeCell ref="AZ30:BG30"/>
    <mergeCell ref="BI30:BS30"/>
    <mergeCell ref="CS30:DB30"/>
    <mergeCell ref="CI30:CR30"/>
    <mergeCell ref="CI31:CR31"/>
    <mergeCell ref="AL36:BG36"/>
    <mergeCell ref="K47:P47"/>
    <mergeCell ref="AL40:AV40"/>
    <mergeCell ref="F36:AK36"/>
    <mergeCell ref="BS40:CC40"/>
    <mergeCell ref="F41:AK41"/>
    <mergeCell ref="AL41:AV41"/>
    <mergeCell ref="AW41:BG41"/>
    <mergeCell ref="BH41:BR41"/>
    <mergeCell ref="F40:AK40"/>
    <mergeCell ref="BI47:BN47"/>
    <mergeCell ref="F46:AK46"/>
    <mergeCell ref="F45:AK45"/>
    <mergeCell ref="AW45:BG45"/>
    <mergeCell ref="AW46:BG46"/>
    <mergeCell ref="AL39:AV39"/>
    <mergeCell ref="AL5:AX5"/>
    <mergeCell ref="BW5:CI5"/>
    <mergeCell ref="E61:DC61"/>
    <mergeCell ref="CE33:DB33"/>
    <mergeCell ref="F62:DB72"/>
    <mergeCell ref="AO25:BK25"/>
    <mergeCell ref="AL46:AV46"/>
    <mergeCell ref="BH45:BR45"/>
    <mergeCell ref="BS45:CC45"/>
    <mergeCell ref="BS46:CC46"/>
    <mergeCell ref="BH46:BR46"/>
    <mergeCell ref="AL45:AV45"/>
    <mergeCell ref="AP47:AU47"/>
    <mergeCell ref="BS44:CC44"/>
    <mergeCell ref="BI31:BS31"/>
    <mergeCell ref="F43:AK44"/>
  </mergeCells>
  <pageMargins left="0.7" right="0.7" top="0.75" bottom="0.75" header="0.3" footer="0.3"/>
  <pageSetup scale="62"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8"/>
  <sheetViews>
    <sheetView workbookViewId="0">
      <selection activeCell="K16" sqref="K16"/>
    </sheetView>
  </sheetViews>
  <sheetFormatPr defaultRowHeight="14.5" x14ac:dyDescent="0.35"/>
  <cols>
    <col min="5" max="5" width="12.7265625" bestFit="1" customWidth="1"/>
    <col min="7" max="7" width="11.453125" customWidth="1"/>
    <col min="11" max="11" width="68.81640625" customWidth="1"/>
  </cols>
  <sheetData>
    <row r="1" spans="1:11" ht="18.5" x14ac:dyDescent="0.35">
      <c r="A1" s="257" t="s">
        <v>0</v>
      </c>
      <c r="B1" s="257"/>
      <c r="C1" s="257"/>
      <c r="D1" s="257"/>
      <c r="E1" s="257"/>
      <c r="F1" s="257"/>
      <c r="G1" s="257"/>
      <c r="H1" s="257"/>
      <c r="I1" s="257"/>
    </row>
    <row r="2" spans="1:11" ht="15.5" x14ac:dyDescent="0.35">
      <c r="A2" s="260"/>
      <c r="B2" s="261"/>
      <c r="C2" s="261"/>
      <c r="D2" s="261"/>
      <c r="E2" s="262"/>
      <c r="F2" s="257" t="s">
        <v>1</v>
      </c>
      <c r="G2" s="257"/>
      <c r="H2" s="257" t="s">
        <v>2</v>
      </c>
      <c r="I2" s="257"/>
    </row>
    <row r="3" spans="1:11" ht="17.5" x14ac:dyDescent="0.45">
      <c r="A3" s="263"/>
      <c r="B3" s="264"/>
      <c r="C3" s="264"/>
      <c r="D3" s="264"/>
      <c r="E3" s="265"/>
      <c r="F3" s="10" t="s">
        <v>3</v>
      </c>
      <c r="G3" s="10" t="s">
        <v>4</v>
      </c>
      <c r="H3" s="10" t="s">
        <v>3</v>
      </c>
      <c r="I3" s="10" t="s">
        <v>4</v>
      </c>
    </row>
    <row r="4" spans="1:11" ht="15.5" x14ac:dyDescent="0.35">
      <c r="A4" s="254" t="s">
        <v>5</v>
      </c>
      <c r="B4" s="254"/>
      <c r="C4" s="254"/>
      <c r="D4" s="254"/>
      <c r="E4" s="10" t="s">
        <v>6</v>
      </c>
      <c r="F4" s="10" t="s">
        <v>7</v>
      </c>
      <c r="G4" s="10" t="s">
        <v>7</v>
      </c>
      <c r="H4" s="10" t="s">
        <v>7</v>
      </c>
      <c r="I4" s="10" t="s">
        <v>7</v>
      </c>
    </row>
    <row r="5" spans="1:11" ht="15.5" x14ac:dyDescent="0.35">
      <c r="A5" s="254" t="s">
        <v>8</v>
      </c>
      <c r="B5" s="254"/>
      <c r="C5" s="254"/>
      <c r="D5" s="254"/>
      <c r="E5" s="11" t="s">
        <v>9</v>
      </c>
      <c r="F5" s="12">
        <v>6.4000000000000003E-3</v>
      </c>
      <c r="G5" s="12">
        <v>3.0999999999999999E-3</v>
      </c>
      <c r="H5" s="12">
        <v>6.4000000000000003E-3</v>
      </c>
      <c r="I5" s="12">
        <v>3.0999999999999999E-3</v>
      </c>
    </row>
    <row r="6" spans="1:11" ht="15.5" x14ac:dyDescent="0.35">
      <c r="A6" s="254" t="s">
        <v>10</v>
      </c>
      <c r="B6" s="254"/>
      <c r="C6" s="254"/>
      <c r="D6" s="254"/>
      <c r="E6" s="11" t="s">
        <v>11</v>
      </c>
      <c r="F6" s="12">
        <v>1.5E-3</v>
      </c>
      <c r="G6" s="12">
        <v>6.9999999999999999E-4</v>
      </c>
      <c r="H6" s="12">
        <v>1.5E-3</v>
      </c>
      <c r="I6" s="12">
        <v>6.9999999999999999E-4</v>
      </c>
    </row>
    <row r="7" spans="1:11" ht="15.5" x14ac:dyDescent="0.35">
      <c r="A7" s="254" t="s">
        <v>12</v>
      </c>
      <c r="B7" s="254"/>
      <c r="C7" s="254"/>
      <c r="D7" s="254"/>
      <c r="E7" s="11" t="s">
        <v>13</v>
      </c>
      <c r="F7" s="12">
        <v>6.4000000000000003E-3</v>
      </c>
      <c r="G7" s="12">
        <v>3.0999999999999999E-3</v>
      </c>
      <c r="H7" s="12">
        <v>6.4000000000000003E-3</v>
      </c>
      <c r="I7" s="12">
        <v>3.0999999999999999E-3</v>
      </c>
    </row>
    <row r="8" spans="1:11" ht="15.5" x14ac:dyDescent="0.35">
      <c r="A8" s="254" t="s">
        <v>14</v>
      </c>
      <c r="B8" s="254"/>
      <c r="C8" s="254"/>
      <c r="D8" s="254"/>
      <c r="E8" s="11" t="s">
        <v>15</v>
      </c>
      <c r="F8" s="12">
        <v>1.5E-3</v>
      </c>
      <c r="G8" s="12">
        <v>6.9999999999999999E-4</v>
      </c>
      <c r="H8" s="12">
        <v>1.5E-3</v>
      </c>
      <c r="I8" s="12">
        <v>6.9999999999999999E-4</v>
      </c>
    </row>
    <row r="9" spans="1:11" ht="15.5" x14ac:dyDescent="0.35">
      <c r="A9" s="254" t="s">
        <v>16</v>
      </c>
      <c r="B9" s="254"/>
      <c r="C9" s="254"/>
      <c r="D9" s="254"/>
      <c r="E9" s="11" t="s">
        <v>17</v>
      </c>
      <c r="F9" s="12">
        <v>6.4000000000000003E-3</v>
      </c>
      <c r="G9" s="12">
        <v>3.0999999999999999E-3</v>
      </c>
      <c r="H9" s="12">
        <v>6.4000000000000003E-3</v>
      </c>
      <c r="I9" s="12">
        <v>3.0999999999999999E-3</v>
      </c>
    </row>
    <row r="10" spans="1:11" ht="15.5" x14ac:dyDescent="0.35">
      <c r="A10" s="254" t="s">
        <v>18</v>
      </c>
      <c r="B10" s="254"/>
      <c r="C10" s="254"/>
      <c r="D10" s="254"/>
      <c r="E10" s="11" t="s">
        <v>19</v>
      </c>
      <c r="F10" s="12">
        <v>1.5E-3</v>
      </c>
      <c r="G10" s="12">
        <v>6.9999999999999999E-4</v>
      </c>
      <c r="H10" s="12">
        <v>1.5E-3</v>
      </c>
      <c r="I10" s="12">
        <v>6.9999999999999999E-4</v>
      </c>
    </row>
    <row r="11" spans="1:11" ht="15.5" x14ac:dyDescent="0.35">
      <c r="A11" s="254" t="s">
        <v>20</v>
      </c>
      <c r="B11" s="254"/>
      <c r="C11" s="254"/>
      <c r="D11" s="254"/>
      <c r="E11" s="11" t="s">
        <v>21</v>
      </c>
      <c r="F11" s="12">
        <v>2.0000000000000001E-4</v>
      </c>
      <c r="G11" s="12">
        <v>1E-4</v>
      </c>
      <c r="H11" s="12">
        <v>2.0000000000000001E-4</v>
      </c>
      <c r="I11" s="12">
        <v>1E-4</v>
      </c>
    </row>
    <row r="12" spans="1:11" ht="15.5" x14ac:dyDescent="0.35">
      <c r="A12" s="254" t="s">
        <v>22</v>
      </c>
      <c r="B12" s="254"/>
      <c r="C12" s="254"/>
      <c r="D12" s="254"/>
      <c r="E12" s="11" t="s">
        <v>23</v>
      </c>
      <c r="F12" s="12">
        <v>2.9999999999999997E-4</v>
      </c>
      <c r="G12" s="12">
        <v>2.0000000000000001E-4</v>
      </c>
      <c r="H12" s="12">
        <v>2.9999999999999997E-4</v>
      </c>
      <c r="I12" s="12">
        <v>2.0000000000000001E-4</v>
      </c>
    </row>
    <row r="13" spans="1:11" ht="15.5" x14ac:dyDescent="0.35">
      <c r="A13" s="254" t="s">
        <v>24</v>
      </c>
      <c r="B13" s="254"/>
      <c r="C13" s="254"/>
      <c r="D13" s="254"/>
      <c r="E13" s="11" t="s">
        <v>25</v>
      </c>
      <c r="F13" s="12">
        <v>7.9000000000000008E-3</v>
      </c>
      <c r="G13" s="12">
        <v>3.8E-3</v>
      </c>
      <c r="H13" s="12">
        <v>7.9000000000000008E-3</v>
      </c>
      <c r="I13" s="12">
        <v>3.8E-3</v>
      </c>
    </row>
    <row r="14" spans="1:11" ht="15.5" x14ac:dyDescent="0.35">
      <c r="A14" s="254" t="s">
        <v>26</v>
      </c>
      <c r="B14" s="254"/>
      <c r="C14" s="254"/>
      <c r="D14" s="254"/>
      <c r="E14" s="11" t="s">
        <v>27</v>
      </c>
      <c r="F14" s="12">
        <f>1.118*1/2000*564</f>
        <v>0.315276</v>
      </c>
      <c r="G14" s="12">
        <f>0.31*1/2000*564</f>
        <v>8.7419999999999998E-2</v>
      </c>
      <c r="H14" s="12">
        <f>0.098*1/2000*564</f>
        <v>2.7636000000000004E-2</v>
      </c>
      <c r="I14" s="12">
        <f>0.0263*1/2000*564</f>
        <v>7.4165999999999998E-3</v>
      </c>
    </row>
    <row r="15" spans="1:11" ht="15.5" x14ac:dyDescent="0.35">
      <c r="A15" s="254" t="s">
        <v>28</v>
      </c>
      <c r="B15" s="254"/>
      <c r="C15" s="254"/>
      <c r="D15" s="254"/>
      <c r="E15" s="13" t="s">
        <v>29</v>
      </c>
      <c r="F15" s="14">
        <f>SUM(F5:F14)</f>
        <v>0.34737600000000002</v>
      </c>
      <c r="G15" s="14">
        <f>SUM(G5:G14)</f>
        <v>0.10292</v>
      </c>
      <c r="H15" s="14">
        <f>SUM(H5:H14)</f>
        <v>5.9736000000000011E-2</v>
      </c>
      <c r="I15" s="14">
        <f>SUM(I5:I14)</f>
        <v>2.2916599999999999E-2</v>
      </c>
    </row>
    <row r="16" spans="1:11" x14ac:dyDescent="0.35">
      <c r="K16" s="137"/>
    </row>
    <row r="18" spans="1:9" ht="18.5" x14ac:dyDescent="0.35">
      <c r="A18" s="257" t="s">
        <v>30</v>
      </c>
      <c r="B18" s="257"/>
      <c r="C18" s="257"/>
      <c r="D18" s="257"/>
      <c r="E18" s="257"/>
      <c r="F18" s="257"/>
      <c r="G18" s="257"/>
      <c r="H18" s="257"/>
      <c r="I18" s="257"/>
    </row>
    <row r="19" spans="1:9" ht="15.5" x14ac:dyDescent="0.35">
      <c r="A19" s="260"/>
      <c r="B19" s="261"/>
      <c r="C19" s="261"/>
      <c r="D19" s="261"/>
      <c r="E19" s="262"/>
      <c r="F19" s="257" t="s">
        <v>1</v>
      </c>
      <c r="G19" s="257"/>
      <c r="H19" s="257" t="s">
        <v>2</v>
      </c>
      <c r="I19" s="257"/>
    </row>
    <row r="20" spans="1:9" ht="17.5" x14ac:dyDescent="0.45">
      <c r="A20" s="263"/>
      <c r="B20" s="264"/>
      <c r="C20" s="264"/>
      <c r="D20" s="264"/>
      <c r="E20" s="265"/>
      <c r="F20" s="10" t="s">
        <v>3</v>
      </c>
      <c r="G20" s="10" t="s">
        <v>4</v>
      </c>
      <c r="H20" s="10" t="s">
        <v>3</v>
      </c>
      <c r="I20" s="10" t="s">
        <v>4</v>
      </c>
    </row>
    <row r="21" spans="1:9" ht="15.5" x14ac:dyDescent="0.35">
      <c r="A21" s="254" t="s">
        <v>5</v>
      </c>
      <c r="B21" s="254"/>
      <c r="C21" s="254"/>
      <c r="D21" s="254"/>
      <c r="E21" s="10" t="s">
        <v>6</v>
      </c>
      <c r="F21" s="10" t="s">
        <v>7</v>
      </c>
      <c r="G21" s="10" t="s">
        <v>7</v>
      </c>
      <c r="H21" s="10" t="s">
        <v>7</v>
      </c>
      <c r="I21" s="10" t="s">
        <v>7</v>
      </c>
    </row>
    <row r="22" spans="1:9" ht="15.5" x14ac:dyDescent="0.35">
      <c r="A22" s="254" t="s">
        <v>8</v>
      </c>
      <c r="B22" s="254"/>
      <c r="C22" s="254"/>
      <c r="D22" s="254"/>
      <c r="E22" s="11" t="s">
        <v>9</v>
      </c>
      <c r="F22" s="12">
        <v>6.4000000000000003E-3</v>
      </c>
      <c r="G22" s="12">
        <v>3.0999999999999999E-3</v>
      </c>
      <c r="H22" s="12">
        <v>6.4000000000000003E-3</v>
      </c>
      <c r="I22" s="12">
        <v>3.0999999999999999E-3</v>
      </c>
    </row>
    <row r="23" spans="1:9" ht="15.5" x14ac:dyDescent="0.35">
      <c r="A23" s="254" t="s">
        <v>10</v>
      </c>
      <c r="B23" s="254"/>
      <c r="C23" s="254"/>
      <c r="D23" s="254"/>
      <c r="E23" s="11" t="s">
        <v>11</v>
      </c>
      <c r="F23" s="12">
        <v>1.5E-3</v>
      </c>
      <c r="G23" s="12">
        <v>6.9999999999999999E-4</v>
      </c>
      <c r="H23" s="12">
        <v>1.5E-3</v>
      </c>
      <c r="I23" s="12">
        <v>6.9999999999999999E-4</v>
      </c>
    </row>
    <row r="24" spans="1:9" ht="15.5" x14ac:dyDescent="0.35">
      <c r="A24" s="254" t="s">
        <v>12</v>
      </c>
      <c r="B24" s="254"/>
      <c r="C24" s="254"/>
      <c r="D24" s="254"/>
      <c r="E24" s="11" t="s">
        <v>13</v>
      </c>
      <c r="F24" s="12">
        <v>6.4000000000000003E-3</v>
      </c>
      <c r="G24" s="12">
        <v>3.0999999999999999E-3</v>
      </c>
      <c r="H24" s="12">
        <v>6.4000000000000003E-3</v>
      </c>
      <c r="I24" s="12">
        <v>3.0999999999999999E-3</v>
      </c>
    </row>
    <row r="25" spans="1:9" ht="15.5" x14ac:dyDescent="0.35">
      <c r="A25" s="254" t="s">
        <v>14</v>
      </c>
      <c r="B25" s="254"/>
      <c r="C25" s="254"/>
      <c r="D25" s="254"/>
      <c r="E25" s="11" t="s">
        <v>15</v>
      </c>
      <c r="F25" s="12">
        <v>1.5E-3</v>
      </c>
      <c r="G25" s="12">
        <v>6.9999999999999999E-4</v>
      </c>
      <c r="H25" s="12">
        <v>1.5E-3</v>
      </c>
      <c r="I25" s="12">
        <v>6.9999999999999999E-4</v>
      </c>
    </row>
    <row r="26" spans="1:9" ht="15.5" x14ac:dyDescent="0.35">
      <c r="A26" s="254" t="s">
        <v>16</v>
      </c>
      <c r="B26" s="254"/>
      <c r="C26" s="254"/>
      <c r="D26" s="254"/>
      <c r="E26" s="11" t="s">
        <v>17</v>
      </c>
      <c r="F26" s="12">
        <v>6.4000000000000003E-3</v>
      </c>
      <c r="G26" s="12">
        <v>3.0999999999999999E-3</v>
      </c>
      <c r="H26" s="12">
        <v>6.4000000000000003E-3</v>
      </c>
      <c r="I26" s="12">
        <v>3.0999999999999999E-3</v>
      </c>
    </row>
    <row r="27" spans="1:9" ht="15.5" x14ac:dyDescent="0.35">
      <c r="A27" s="254" t="s">
        <v>18</v>
      </c>
      <c r="B27" s="254"/>
      <c r="C27" s="254"/>
      <c r="D27" s="254"/>
      <c r="E27" s="11" t="s">
        <v>19</v>
      </c>
      <c r="F27" s="12">
        <v>1.5E-3</v>
      </c>
      <c r="G27" s="12">
        <v>6.9999999999999999E-4</v>
      </c>
      <c r="H27" s="12">
        <v>1.5E-3</v>
      </c>
      <c r="I27" s="12">
        <v>6.9999999999999999E-4</v>
      </c>
    </row>
    <row r="28" spans="1:9" ht="15.5" x14ac:dyDescent="0.35">
      <c r="A28" s="254" t="s">
        <v>20</v>
      </c>
      <c r="B28" s="254"/>
      <c r="C28" s="254"/>
      <c r="D28" s="254"/>
      <c r="E28" s="11" t="s">
        <v>21</v>
      </c>
      <c r="F28" s="12">
        <v>2.0000000000000001E-4</v>
      </c>
      <c r="G28" s="12">
        <v>1E-4</v>
      </c>
      <c r="H28" s="12">
        <v>2.0000000000000001E-4</v>
      </c>
      <c r="I28" s="12">
        <v>1E-4</v>
      </c>
    </row>
    <row r="29" spans="1:9" ht="15.5" x14ac:dyDescent="0.35">
      <c r="A29" s="254" t="s">
        <v>22</v>
      </c>
      <c r="B29" s="254"/>
      <c r="C29" s="254"/>
      <c r="D29" s="254"/>
      <c r="E29" s="11" t="s">
        <v>23</v>
      </c>
      <c r="F29" s="12">
        <v>2.9999999999999997E-4</v>
      </c>
      <c r="G29" s="12">
        <v>2.0000000000000001E-4</v>
      </c>
      <c r="H29" s="12">
        <v>2.9999999999999997E-4</v>
      </c>
      <c r="I29" s="12">
        <v>2.0000000000000001E-4</v>
      </c>
    </row>
    <row r="30" spans="1:9" ht="15.5" x14ac:dyDescent="0.35">
      <c r="A30" s="254" t="s">
        <v>24</v>
      </c>
      <c r="B30" s="254"/>
      <c r="C30" s="254"/>
      <c r="D30" s="254"/>
      <c r="E30" s="11" t="s">
        <v>25</v>
      </c>
      <c r="F30" s="12">
        <v>7.9000000000000008E-3</v>
      </c>
      <c r="G30" s="12">
        <v>3.8E-3</v>
      </c>
      <c r="H30" s="12">
        <v>7.9000000000000008E-3</v>
      </c>
      <c r="I30" s="12">
        <v>3.8E-3</v>
      </c>
    </row>
    <row r="31" spans="1:9" ht="15.5" x14ac:dyDescent="0.35">
      <c r="A31" s="254" t="s">
        <v>31</v>
      </c>
      <c r="B31" s="254"/>
      <c r="C31" s="254"/>
      <c r="D31" s="254"/>
      <c r="E31" s="11" t="s">
        <v>32</v>
      </c>
      <c r="F31" s="12">
        <f>0.572*1/2000*564</f>
        <v>0.16130399999999998</v>
      </c>
      <c r="G31" s="12">
        <f>0.156*1/2000*564</f>
        <v>4.3991999999999996E-2</v>
      </c>
      <c r="H31" s="12">
        <f>0.0184*1/2000*564</f>
        <v>5.1888000000000004E-3</v>
      </c>
      <c r="I31" s="12">
        <f>0.0055*1/2000*564</f>
        <v>1.5509999999999999E-3</v>
      </c>
    </row>
    <row r="32" spans="1:9" ht="15.5" x14ac:dyDescent="0.35">
      <c r="A32" s="254" t="s">
        <v>28</v>
      </c>
      <c r="B32" s="254"/>
      <c r="C32" s="254"/>
      <c r="D32" s="254"/>
      <c r="E32" s="13" t="s">
        <v>29</v>
      </c>
      <c r="F32" s="14">
        <f>SUM(F22:F31)</f>
        <v>0.19340399999999996</v>
      </c>
      <c r="G32" s="14">
        <f>SUM(G22:G31)</f>
        <v>5.9491999999999996E-2</v>
      </c>
      <c r="H32" s="14">
        <f>SUM(H22:H31)</f>
        <v>3.7288800000000004E-2</v>
      </c>
      <c r="I32" s="14">
        <f>SUM(I22:I31)</f>
        <v>1.7050999999999997E-2</v>
      </c>
    </row>
    <row r="33" spans="1:10" ht="15.5" x14ac:dyDescent="0.35">
      <c r="A33" s="2"/>
      <c r="B33" s="2"/>
      <c r="C33" s="2"/>
      <c r="D33" s="2"/>
      <c r="E33" s="2"/>
      <c r="F33" s="4"/>
      <c r="G33" s="4"/>
      <c r="H33" s="4"/>
      <c r="I33" s="4"/>
    </row>
    <row r="34" spans="1:10" ht="15.5" x14ac:dyDescent="0.35">
      <c r="A34" s="1"/>
      <c r="B34" s="2" t="s">
        <v>33</v>
      </c>
      <c r="C34" s="2"/>
      <c r="D34" s="2"/>
      <c r="E34" s="2"/>
      <c r="F34" s="2"/>
      <c r="G34" s="3"/>
      <c r="H34" s="1"/>
      <c r="I34" s="1"/>
    </row>
    <row r="35" spans="1:10" ht="15.5" x14ac:dyDescent="0.35">
      <c r="A35" s="1"/>
      <c r="B35" s="5" t="s">
        <v>34</v>
      </c>
      <c r="C35" s="218" t="s">
        <v>35</v>
      </c>
      <c r="D35" s="218"/>
      <c r="E35" s="218"/>
      <c r="F35" s="218"/>
      <c r="G35" s="218"/>
      <c r="H35" s="218"/>
      <c r="I35" s="218"/>
    </row>
    <row r="36" spans="1:10" ht="16" thickBot="1" x14ac:dyDescent="0.4">
      <c r="A36" s="2"/>
      <c r="B36" s="2"/>
      <c r="C36" s="2"/>
      <c r="D36" s="2"/>
      <c r="E36" s="2"/>
      <c r="F36" s="2"/>
      <c r="G36" s="3"/>
      <c r="H36" s="1"/>
      <c r="I36" s="1"/>
    </row>
    <row r="37" spans="1:10" ht="15.5" x14ac:dyDescent="0.35">
      <c r="A37" s="2"/>
      <c r="B37" s="2"/>
      <c r="C37" s="2"/>
      <c r="D37" s="2"/>
      <c r="E37" s="258" t="s">
        <v>36</v>
      </c>
      <c r="F37" s="259"/>
      <c r="G37" s="7" t="s">
        <v>37</v>
      </c>
      <c r="H37" s="1"/>
      <c r="I37" s="1"/>
    </row>
    <row r="38" spans="1:10" ht="15.5" x14ac:dyDescent="0.35">
      <c r="A38" s="2"/>
      <c r="B38" s="2"/>
      <c r="C38" s="2"/>
      <c r="D38" s="2"/>
      <c r="E38" s="255" t="s">
        <v>38</v>
      </c>
      <c r="F38" s="256"/>
      <c r="G38" s="8">
        <v>1865</v>
      </c>
      <c r="H38" s="1"/>
      <c r="I38" s="1"/>
    </row>
    <row r="39" spans="1:10" ht="15.5" x14ac:dyDescent="0.35">
      <c r="A39" s="2"/>
      <c r="B39" s="2"/>
      <c r="C39" s="2"/>
      <c r="D39" s="2"/>
      <c r="E39" s="255" t="s">
        <v>39</v>
      </c>
      <c r="F39" s="256"/>
      <c r="G39" s="8">
        <v>1428</v>
      </c>
      <c r="H39" s="1"/>
      <c r="I39" s="1"/>
    </row>
    <row r="40" spans="1:10" ht="15.5" x14ac:dyDescent="0.35">
      <c r="A40" s="2"/>
      <c r="B40" s="2"/>
      <c r="C40" s="2"/>
      <c r="D40" s="2"/>
      <c r="E40" s="255" t="s">
        <v>40</v>
      </c>
      <c r="F40" s="256"/>
      <c r="G40" s="8">
        <v>491</v>
      </c>
      <c r="H40" s="1"/>
      <c r="I40" s="1"/>
    </row>
    <row r="41" spans="1:10" ht="15.5" x14ac:dyDescent="0.35">
      <c r="A41" s="2"/>
      <c r="B41" s="2"/>
      <c r="C41" s="2"/>
      <c r="D41" s="2"/>
      <c r="E41" s="255" t="s">
        <v>41</v>
      </c>
      <c r="F41" s="256"/>
      <c r="G41" s="8">
        <v>73</v>
      </c>
      <c r="H41" s="1"/>
      <c r="I41" s="1"/>
    </row>
    <row r="42" spans="1:10" ht="16" thickBot="1" x14ac:dyDescent="0.4">
      <c r="A42" s="2"/>
      <c r="B42" s="2"/>
      <c r="C42" s="2"/>
      <c r="D42" s="2"/>
      <c r="E42" s="255" t="s">
        <v>42</v>
      </c>
      <c r="F42" s="256"/>
      <c r="G42" s="9">
        <v>20</v>
      </c>
      <c r="H42" s="1"/>
      <c r="I42" s="1"/>
    </row>
    <row r="43" spans="1:10" ht="16.5" thickTop="1" thickBot="1" x14ac:dyDescent="0.4">
      <c r="A43" s="2"/>
      <c r="B43" s="2"/>
      <c r="C43" s="2"/>
      <c r="D43" s="2"/>
      <c r="E43" s="266" t="s">
        <v>43</v>
      </c>
      <c r="F43" s="267"/>
      <c r="G43" s="6">
        <v>4023.9059999999999</v>
      </c>
      <c r="H43" s="1"/>
      <c r="I43" s="1"/>
    </row>
    <row r="46" spans="1:10" x14ac:dyDescent="0.35">
      <c r="A46" s="15" t="s">
        <v>44</v>
      </c>
      <c r="B46" s="15"/>
      <c r="C46" s="15"/>
      <c r="D46" s="15"/>
      <c r="E46" s="15"/>
      <c r="F46" s="15"/>
      <c r="G46" s="16"/>
      <c r="H46" s="17"/>
      <c r="I46" s="17"/>
    </row>
    <row r="47" spans="1:10" ht="14.5" customHeight="1" x14ac:dyDescent="0.35">
      <c r="A47" s="253" t="s">
        <v>116</v>
      </c>
      <c r="B47" s="253"/>
      <c r="C47" s="253"/>
      <c r="D47" s="253"/>
      <c r="E47" s="253"/>
      <c r="F47" s="253"/>
      <c r="G47" s="253"/>
      <c r="H47" s="253"/>
      <c r="I47" s="253"/>
      <c r="J47" s="253"/>
    </row>
    <row r="48" spans="1:10" x14ac:dyDescent="0.35">
      <c r="A48" s="253"/>
      <c r="B48" s="253"/>
      <c r="C48" s="253"/>
      <c r="D48" s="253"/>
      <c r="E48" s="253"/>
      <c r="F48" s="253"/>
      <c r="G48" s="253"/>
      <c r="H48" s="253"/>
      <c r="I48" s="253"/>
      <c r="J48" s="253"/>
    </row>
    <row r="49" spans="1:10" x14ac:dyDescent="0.35">
      <c r="A49" s="253"/>
      <c r="B49" s="253"/>
      <c r="C49" s="253"/>
      <c r="D49" s="253"/>
      <c r="E49" s="253"/>
      <c r="F49" s="253"/>
      <c r="G49" s="253"/>
      <c r="H49" s="253"/>
      <c r="I49" s="253"/>
      <c r="J49" s="253"/>
    </row>
    <row r="50" spans="1:10" x14ac:dyDescent="0.35">
      <c r="A50" s="253"/>
      <c r="B50" s="253"/>
      <c r="C50" s="253"/>
      <c r="D50" s="253"/>
      <c r="E50" s="253"/>
      <c r="F50" s="253"/>
      <c r="G50" s="253"/>
      <c r="H50" s="253"/>
      <c r="I50" s="253"/>
      <c r="J50" s="253"/>
    </row>
    <row r="58" spans="1:10" x14ac:dyDescent="0.35">
      <c r="D58" t="s">
        <v>133</v>
      </c>
    </row>
  </sheetData>
  <mergeCells count="41">
    <mergeCell ref="H2:I2"/>
    <mergeCell ref="A1:I1"/>
    <mergeCell ref="A2:E3"/>
    <mergeCell ref="A21:D21"/>
    <mergeCell ref="A19:E20"/>
    <mergeCell ref="A4:D4"/>
    <mergeCell ref="A5:D5"/>
    <mergeCell ref="A8:D8"/>
    <mergeCell ref="A9:D9"/>
    <mergeCell ref="A13:D13"/>
    <mergeCell ref="A18:I18"/>
    <mergeCell ref="F2:G2"/>
    <mergeCell ref="A24:D24"/>
    <mergeCell ref="A25:D25"/>
    <mergeCell ref="A22:D22"/>
    <mergeCell ref="A31:D31"/>
    <mergeCell ref="A7:D7"/>
    <mergeCell ref="A12:D12"/>
    <mergeCell ref="A23:D23"/>
    <mergeCell ref="A11:D11"/>
    <mergeCell ref="A6:D6"/>
    <mergeCell ref="A10:D10"/>
    <mergeCell ref="A14:D14"/>
    <mergeCell ref="A27:D27"/>
    <mergeCell ref="A28:D28"/>
    <mergeCell ref="A29:D29"/>
    <mergeCell ref="A30:D30"/>
    <mergeCell ref="A47:J50"/>
    <mergeCell ref="A15:D15"/>
    <mergeCell ref="E42:F42"/>
    <mergeCell ref="F19:G19"/>
    <mergeCell ref="A26:D26"/>
    <mergeCell ref="E41:F41"/>
    <mergeCell ref="A32:D32"/>
    <mergeCell ref="E40:F40"/>
    <mergeCell ref="E37:F37"/>
    <mergeCell ref="H19:I19"/>
    <mergeCell ref="E38:F38"/>
    <mergeCell ref="C35:I35"/>
    <mergeCell ref="E43:F43"/>
    <mergeCell ref="E39:F39"/>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34"/>
  <sheetViews>
    <sheetView zoomScale="85" zoomScaleNormal="85" workbookViewId="0">
      <selection activeCell="F6" sqref="F6"/>
    </sheetView>
  </sheetViews>
  <sheetFormatPr defaultColWidth="8.81640625" defaultRowHeight="13" x14ac:dyDescent="0.3"/>
  <cols>
    <col min="1" max="1" width="15" style="170" customWidth="1"/>
    <col min="2" max="2" width="21.81640625" style="170" customWidth="1"/>
    <col min="3" max="3" width="14.54296875" style="170" bestFit="1" customWidth="1"/>
    <col min="4" max="4" width="10.453125" style="170" customWidth="1"/>
    <col min="5" max="5" width="9.7265625" style="170" bestFit="1" customWidth="1"/>
    <col min="6" max="6" width="11.26953125" style="170" bestFit="1" customWidth="1"/>
    <col min="7" max="7" width="12.453125" style="170" bestFit="1" customWidth="1"/>
    <col min="8" max="8" width="12.453125" style="170" customWidth="1"/>
    <col min="9" max="9" width="12.453125" style="170" bestFit="1" customWidth="1"/>
    <col min="10" max="10" width="12.453125" style="170" customWidth="1"/>
    <col min="11" max="11" width="12.453125" style="170" bestFit="1" customWidth="1"/>
    <col min="12" max="12" width="8.81640625" style="170"/>
    <col min="13" max="13" width="21.54296875" style="170" customWidth="1"/>
    <col min="14" max="16384" width="8.81640625" style="170"/>
  </cols>
  <sheetData>
    <row r="1" spans="1:13" s="148" customFormat="1" ht="16.899999999999999" customHeight="1" x14ac:dyDescent="0.35">
      <c r="A1" s="147" t="s">
        <v>156</v>
      </c>
      <c r="B1" s="272" t="s">
        <v>151</v>
      </c>
      <c r="C1" s="272"/>
      <c r="D1" s="272"/>
      <c r="E1" s="272"/>
      <c r="F1" s="272"/>
      <c r="G1" s="272"/>
      <c r="H1" s="272"/>
      <c r="I1" s="272"/>
      <c r="J1" s="272"/>
      <c r="K1" s="272"/>
      <c r="L1" s="272"/>
      <c r="M1" s="189" t="s">
        <v>47</v>
      </c>
    </row>
    <row r="2" spans="1:13" s="148" customFormat="1" ht="16.899999999999999" customHeight="1" x14ac:dyDescent="0.3">
      <c r="A2" s="270">
        <f>'Concrete Batching'!E5</f>
        <v>0</v>
      </c>
      <c r="B2" s="180"/>
      <c r="C2" s="181"/>
      <c r="D2" s="181"/>
      <c r="E2" s="275" t="s">
        <v>49</v>
      </c>
      <c r="F2" s="275"/>
      <c r="G2" s="275"/>
      <c r="H2" s="275"/>
      <c r="I2" s="181"/>
      <c r="J2" s="181"/>
      <c r="K2" s="181"/>
      <c r="L2" s="182"/>
      <c r="M2" s="268" t="s">
        <v>157</v>
      </c>
    </row>
    <row r="3" spans="1:13" s="148" customFormat="1" ht="19.149999999999999" customHeight="1" x14ac:dyDescent="0.3">
      <c r="A3" s="271"/>
      <c r="B3" s="183"/>
      <c r="C3" s="184"/>
      <c r="D3" s="186" t="s">
        <v>158</v>
      </c>
      <c r="E3" s="187"/>
      <c r="F3" s="188">
        <f>'Concrete Batching'!AL5</f>
        <v>0</v>
      </c>
      <c r="G3" s="186"/>
      <c r="H3" s="274" t="s">
        <v>159</v>
      </c>
      <c r="I3" s="274"/>
      <c r="J3" s="188">
        <f>'Concrete Batching'!BW5</f>
        <v>0</v>
      </c>
      <c r="K3" s="184"/>
      <c r="L3" s="185"/>
      <c r="M3" s="269"/>
    </row>
    <row r="4" spans="1:13" s="148" customFormat="1" ht="45" customHeight="1" x14ac:dyDescent="0.35">
      <c r="A4" s="149" t="s">
        <v>130</v>
      </c>
      <c r="B4" s="149"/>
      <c r="C4" s="150" t="s">
        <v>165</v>
      </c>
      <c r="D4" s="150" t="s">
        <v>166</v>
      </c>
      <c r="E4" s="150" t="s">
        <v>167</v>
      </c>
      <c r="F4" s="151" t="s">
        <v>168</v>
      </c>
      <c r="G4" s="151" t="s">
        <v>169</v>
      </c>
      <c r="H4" s="151" t="s">
        <v>170</v>
      </c>
      <c r="I4" s="150" t="s">
        <v>171</v>
      </c>
      <c r="J4" s="151" t="s">
        <v>172</v>
      </c>
      <c r="K4" s="150" t="s">
        <v>173</v>
      </c>
      <c r="L4" s="152" t="s">
        <v>117</v>
      </c>
      <c r="M4" s="149"/>
    </row>
    <row r="5" spans="1:13" s="148" customFormat="1" ht="26" x14ac:dyDescent="0.35">
      <c r="A5" s="153">
        <f>IF('Concrete Batching'!$AL$36&gt;0,'Concrete Batching'!$AL$36,'Concrete Batching'!$BH$36)</f>
        <v>0</v>
      </c>
      <c r="B5" s="154" t="s">
        <v>123</v>
      </c>
      <c r="C5" s="155">
        <f>0.00000168*0.282</f>
        <v>4.7375999999999998E-7</v>
      </c>
      <c r="D5" s="155">
        <f>0.0000000179*0.282</f>
        <v>5.0477999999999999E-9</v>
      </c>
      <c r="E5" s="155">
        <f>0.000000234*0.282</f>
        <v>6.5987999999999995E-8</v>
      </c>
      <c r="F5" s="155">
        <f>0.000000252*0.282</f>
        <v>7.1063999999999994E-8</v>
      </c>
      <c r="G5" s="155">
        <f>0.000000736*0.282</f>
        <v>2.0755199999999998E-7</v>
      </c>
      <c r="H5" s="155">
        <f>0.000202*0.282</f>
        <v>5.6963999999999999E-5</v>
      </c>
      <c r="I5" s="155">
        <f>0.0000176*0.282</f>
        <v>4.9632000000000002E-6</v>
      </c>
      <c r="J5" s="155">
        <f>0.0000118*0.282</f>
        <v>3.3275999999999997E-6</v>
      </c>
      <c r="K5" s="156" t="s">
        <v>120</v>
      </c>
      <c r="L5" s="154" t="s">
        <v>122</v>
      </c>
      <c r="M5" s="154" t="s">
        <v>136</v>
      </c>
    </row>
    <row r="6" spans="1:13" s="148" customFormat="1" x14ac:dyDescent="0.35">
      <c r="A6" s="153"/>
      <c r="B6" s="157" t="s">
        <v>129</v>
      </c>
      <c r="C6" s="158">
        <f t="shared" ref="C6:J6" si="0">$A$5*C5</f>
        <v>0</v>
      </c>
      <c r="D6" s="158">
        <f t="shared" si="0"/>
        <v>0</v>
      </c>
      <c r="E6" s="158">
        <f t="shared" si="0"/>
        <v>0</v>
      </c>
      <c r="F6" s="158">
        <f t="shared" si="0"/>
        <v>0</v>
      </c>
      <c r="G6" s="158">
        <f t="shared" si="0"/>
        <v>0</v>
      </c>
      <c r="H6" s="158">
        <f t="shared" si="0"/>
        <v>0</v>
      </c>
      <c r="I6" s="158">
        <f t="shared" si="0"/>
        <v>0</v>
      </c>
      <c r="J6" s="158">
        <f t="shared" si="0"/>
        <v>0</v>
      </c>
      <c r="K6" s="155"/>
      <c r="L6" s="154"/>
      <c r="M6" s="147"/>
    </row>
    <row r="7" spans="1:13" s="148" customFormat="1" ht="26" x14ac:dyDescent="0.35">
      <c r="A7" s="153">
        <f>IF('Concrete Batching'!$AL$36&gt;0,'Concrete Batching'!$AL$36,'Concrete Batching'!$BH$36)</f>
        <v>0</v>
      </c>
      <c r="B7" s="159" t="s">
        <v>118</v>
      </c>
      <c r="C7" s="160">
        <f>0.00000000424*0.282</f>
        <v>1.1956799999999999E-9</v>
      </c>
      <c r="D7" s="160">
        <f>0.000000000486*0.282</f>
        <v>1.3705199999999997E-10</v>
      </c>
      <c r="E7" s="160" t="s">
        <v>132</v>
      </c>
      <c r="F7" s="160">
        <f>0.000000029*0.282</f>
        <v>8.1779999999999988E-9</v>
      </c>
      <c r="G7" s="160">
        <f>0.0000000109*0.282</f>
        <v>3.0737999999999999E-9</v>
      </c>
      <c r="H7" s="160">
        <f>0.000000117*0.282</f>
        <v>3.2993999999999998E-8</v>
      </c>
      <c r="I7" s="160">
        <f>0.0000000418*0.282</f>
        <v>1.1787599999999998E-8</v>
      </c>
      <c r="J7" s="160" t="s">
        <v>132</v>
      </c>
      <c r="K7" s="160" t="s">
        <v>119</v>
      </c>
      <c r="L7" s="161" t="s">
        <v>121</v>
      </c>
      <c r="M7" s="154" t="s">
        <v>136</v>
      </c>
    </row>
    <row r="8" spans="1:13" s="148" customFormat="1" x14ac:dyDescent="0.35">
      <c r="A8" s="153"/>
      <c r="B8" s="157" t="s">
        <v>129</v>
      </c>
      <c r="C8" s="162">
        <f>A7*C7</f>
        <v>0</v>
      </c>
      <c r="D8" s="162">
        <f>$A$7*D7</f>
        <v>0</v>
      </c>
      <c r="E8" s="162"/>
      <c r="F8" s="162">
        <f>$A$7*F7</f>
        <v>0</v>
      </c>
      <c r="G8" s="162">
        <f>$A$7*G7</f>
        <v>0</v>
      </c>
      <c r="H8" s="162">
        <f>$A$7*H7</f>
        <v>0</v>
      </c>
      <c r="I8" s="162">
        <f>$A$7*I7</f>
        <v>0</v>
      </c>
      <c r="J8" s="162"/>
      <c r="K8" s="163"/>
      <c r="L8" s="161"/>
      <c r="M8" s="147"/>
    </row>
    <row r="9" spans="1:13" s="148" customFormat="1" ht="39" x14ac:dyDescent="0.35">
      <c r="A9" s="153"/>
      <c r="B9" s="154" t="s">
        <v>138</v>
      </c>
      <c r="C9" s="156" t="s">
        <v>119</v>
      </c>
      <c r="D9" s="156" t="s">
        <v>119</v>
      </c>
      <c r="E9" s="156" t="s">
        <v>119</v>
      </c>
      <c r="F9" s="156" t="s">
        <v>119</v>
      </c>
      <c r="G9" s="156" t="s">
        <v>119</v>
      </c>
      <c r="H9" s="156" t="s">
        <v>119</v>
      </c>
      <c r="I9" s="156" t="s">
        <v>119</v>
      </c>
      <c r="J9" s="156" t="s">
        <v>119</v>
      </c>
      <c r="K9" s="156" t="s">
        <v>119</v>
      </c>
      <c r="L9" s="161" t="s">
        <v>121</v>
      </c>
      <c r="M9" s="154" t="s">
        <v>136</v>
      </c>
    </row>
    <row r="10" spans="1:13" s="148" customFormat="1" x14ac:dyDescent="0.35">
      <c r="A10" s="153">
        <f>IF('Concrete Batching'!$AL$36&gt;0,'Concrete Batching'!$AL$36,'Concrete Batching'!$BH$36)</f>
        <v>0</v>
      </c>
      <c r="B10" s="159" t="s">
        <v>118</v>
      </c>
      <c r="C10" s="160">
        <f>0.000001*0.282</f>
        <v>2.8199999999999996E-7</v>
      </c>
      <c r="D10" s="160">
        <f>0.0000000904*0.282</f>
        <v>2.5492799999999998E-8</v>
      </c>
      <c r="E10" s="160">
        <f>0.000000000198*0.282</f>
        <v>5.5835999999999989E-11</v>
      </c>
      <c r="F10" s="160">
        <f>0.00000122*0.282</f>
        <v>3.4403999999999995E-7</v>
      </c>
      <c r="G10" s="160">
        <f>0.00000052*0.282</f>
        <v>1.4663999999999999E-7</v>
      </c>
      <c r="H10" s="160">
        <f>0.000000256*0.282</f>
        <v>7.2192000000000002E-8</v>
      </c>
      <c r="I10" s="160">
        <f>0.00000228*0.282</f>
        <v>6.4295999999999998E-7</v>
      </c>
      <c r="J10" s="160">
        <f>0.00000354*0.282</f>
        <v>9.9827999999999991E-7</v>
      </c>
      <c r="K10" s="160">
        <f>0.0000000724*0.282</f>
        <v>2.0416799999999999E-8</v>
      </c>
      <c r="L10" s="161" t="s">
        <v>121</v>
      </c>
      <c r="M10" s="154" t="s">
        <v>136</v>
      </c>
    </row>
    <row r="11" spans="1:13" s="148" customFormat="1" x14ac:dyDescent="0.35">
      <c r="A11" s="153"/>
      <c r="B11" s="164" t="s">
        <v>129</v>
      </c>
      <c r="C11" s="165">
        <f t="shared" ref="C11:I11" si="1">$A$10*C10</f>
        <v>0</v>
      </c>
      <c r="D11" s="165">
        <f t="shared" si="1"/>
        <v>0</v>
      </c>
      <c r="E11" s="165">
        <f t="shared" si="1"/>
        <v>0</v>
      </c>
      <c r="F11" s="165">
        <f t="shared" si="1"/>
        <v>0</v>
      </c>
      <c r="G11" s="165">
        <f t="shared" si="1"/>
        <v>0</v>
      </c>
      <c r="H11" s="165">
        <f t="shared" si="1"/>
        <v>0</v>
      </c>
      <c r="I11" s="165">
        <f t="shared" si="1"/>
        <v>0</v>
      </c>
      <c r="J11" s="166">
        <f>$A$10*J10*0.282</f>
        <v>0</v>
      </c>
      <c r="K11" s="165">
        <f>$A$10*K10</f>
        <v>0</v>
      </c>
      <c r="L11" s="167"/>
      <c r="M11" s="168"/>
    </row>
    <row r="12" spans="1:13" s="148" customFormat="1" ht="25.15" customHeight="1" x14ac:dyDescent="0.3">
      <c r="A12" s="153"/>
      <c r="B12" s="169"/>
      <c r="C12" s="169"/>
      <c r="D12" s="169"/>
      <c r="E12" s="169"/>
      <c r="F12" s="169"/>
      <c r="G12" s="169"/>
      <c r="H12" s="169"/>
      <c r="I12" s="169"/>
      <c r="J12" s="169"/>
      <c r="K12" s="169"/>
      <c r="L12" s="161"/>
      <c r="M12" s="154"/>
    </row>
    <row r="13" spans="1:13" s="148" customFormat="1" ht="26" x14ac:dyDescent="0.35">
      <c r="A13" s="153">
        <f>IF('Concrete Batching'!$AL$36&gt;0,'Concrete Batching'!$AL$36,'Concrete Batching'!$BH$36)</f>
        <v>0</v>
      </c>
      <c r="B13" s="152" t="s">
        <v>124</v>
      </c>
      <c r="C13" s="155">
        <f>0.00000838*0.282</f>
        <v>2.3631599999999994E-6</v>
      </c>
      <c r="D13" s="163" t="s">
        <v>125</v>
      </c>
      <c r="E13" s="155">
        <f>0.00000118*0.282</f>
        <v>3.3275999999999997E-7</v>
      </c>
      <c r="F13" s="155">
        <f>0.00000142*0.282</f>
        <v>4.0043999999999995E-7</v>
      </c>
      <c r="G13" s="155">
        <f>0.000000382*0.282</f>
        <v>1.0772399999999999E-7</v>
      </c>
      <c r="H13" s="155">
        <f>0.0000612*0.282</f>
        <v>1.7258399999999997E-5</v>
      </c>
      <c r="I13" s="155">
        <f>0.00000328*0.282</f>
        <v>9.2495999999999989E-7</v>
      </c>
      <c r="J13" s="155">
        <f>0.0000202*0.282</f>
        <v>5.6963999999999994E-6</v>
      </c>
      <c r="K13" s="163" t="s">
        <v>119</v>
      </c>
      <c r="L13" s="161" t="s">
        <v>121</v>
      </c>
      <c r="M13" s="154" t="s">
        <v>136</v>
      </c>
    </row>
    <row r="14" spans="1:13" s="148" customFormat="1" x14ac:dyDescent="0.35">
      <c r="A14" s="153"/>
      <c r="B14" s="157" t="s">
        <v>129</v>
      </c>
      <c r="C14" s="158">
        <f>$A$13*C13</f>
        <v>0</v>
      </c>
      <c r="D14" s="158"/>
      <c r="E14" s="158">
        <f t="shared" ref="E14:J14" si="2">$A$13*E13</f>
        <v>0</v>
      </c>
      <c r="F14" s="158">
        <f t="shared" si="2"/>
        <v>0</v>
      </c>
      <c r="G14" s="158">
        <f t="shared" si="2"/>
        <v>0</v>
      </c>
      <c r="H14" s="158">
        <f t="shared" si="2"/>
        <v>0</v>
      </c>
      <c r="I14" s="158">
        <f t="shared" si="2"/>
        <v>0</v>
      </c>
      <c r="J14" s="158">
        <f t="shared" si="2"/>
        <v>0</v>
      </c>
      <c r="K14" s="162"/>
      <c r="L14" s="161"/>
      <c r="M14" s="154"/>
    </row>
    <row r="15" spans="1:13" s="148" customFormat="1" x14ac:dyDescent="0.35">
      <c r="A15" s="153">
        <f>IF('Concrete Batching'!$AL$36&gt;0,'Concrete Batching'!$AL$36,'Concrete Batching'!$BH$36)</f>
        <v>0</v>
      </c>
      <c r="B15" s="159" t="s">
        <v>118</v>
      </c>
      <c r="C15" s="160">
        <f>0.000000296*0.282</f>
        <v>8.3471999999999995E-8</v>
      </c>
      <c r="D15" s="163" t="s">
        <v>125</v>
      </c>
      <c r="E15" s="160">
        <f>0.00000000071*0.282</f>
        <v>2.0021999999999998E-10</v>
      </c>
      <c r="F15" s="160">
        <f>0.000000127*0.282</f>
        <v>3.5813999999999999E-8</v>
      </c>
      <c r="G15" s="160">
        <f>0.0000000366*0.282</f>
        <v>1.0321199999999998E-8</v>
      </c>
      <c r="H15" s="160">
        <f>0.00000378*0.282</f>
        <v>1.0659599999999998E-6</v>
      </c>
      <c r="I15" s="160">
        <f>0.000000248*0.282</f>
        <v>6.9935999999999998E-8</v>
      </c>
      <c r="J15" s="160">
        <f>0.0000012*0.282</f>
        <v>3.3839999999999996E-7</v>
      </c>
      <c r="K15" s="163" t="s">
        <v>119</v>
      </c>
      <c r="L15" s="161" t="s">
        <v>126</v>
      </c>
      <c r="M15" s="154" t="s">
        <v>136</v>
      </c>
    </row>
    <row r="16" spans="1:13" s="148" customFormat="1" x14ac:dyDescent="0.35">
      <c r="A16" s="153"/>
      <c r="B16" s="157" t="s">
        <v>129</v>
      </c>
      <c r="C16" s="162">
        <f>$A$15*C15</f>
        <v>0</v>
      </c>
      <c r="D16" s="162"/>
      <c r="E16" s="162">
        <f t="shared" ref="E16:J16" si="3">$A$15*E15</f>
        <v>0</v>
      </c>
      <c r="F16" s="162">
        <f t="shared" si="3"/>
        <v>0</v>
      </c>
      <c r="G16" s="162">
        <f t="shared" si="3"/>
        <v>0</v>
      </c>
      <c r="H16" s="162">
        <f t="shared" si="3"/>
        <v>0</v>
      </c>
      <c r="I16" s="162">
        <f t="shared" si="3"/>
        <v>0</v>
      </c>
      <c r="J16" s="162">
        <f t="shared" si="3"/>
        <v>0</v>
      </c>
      <c r="K16" s="162"/>
      <c r="L16" s="161"/>
      <c r="M16" s="154"/>
    </row>
    <row r="17" spans="1:13" s="148" customFormat="1" ht="27.65" customHeight="1" x14ac:dyDescent="0.3">
      <c r="A17" s="153"/>
      <c r="B17" s="170"/>
      <c r="C17" s="170"/>
      <c r="D17" s="170"/>
      <c r="E17" s="170"/>
      <c r="F17" s="170"/>
      <c r="G17" s="170"/>
      <c r="H17" s="170"/>
      <c r="I17" s="170"/>
      <c r="J17" s="170"/>
      <c r="K17" s="170"/>
      <c r="L17" s="161"/>
      <c r="M17" s="154"/>
    </row>
    <row r="18" spans="1:13" s="148" customFormat="1" ht="26" x14ac:dyDescent="0.35">
      <c r="A18" s="153">
        <f>IF('Concrete Batching'!$AL$36&gt;0,'Concrete Batching'!$AL$36,'Concrete Batching'!$BH$36)</f>
        <v>0</v>
      </c>
      <c r="B18" s="152" t="s">
        <v>128</v>
      </c>
      <c r="C18" s="155">
        <f>0.0000122*0.282</f>
        <v>3.4403999999999997E-6</v>
      </c>
      <c r="D18" s="155">
        <f>0.000000244*0.282</f>
        <v>6.8808000000000003E-8</v>
      </c>
      <c r="E18" s="155">
        <f>0.0000000342*0.282</f>
        <v>9.6444000000000003E-9</v>
      </c>
      <c r="F18" s="155">
        <f>0.0000114*0.282</f>
        <v>3.2147999999999997E-6</v>
      </c>
      <c r="G18" s="155">
        <f>0.00000362*0.282</f>
        <v>1.0208399999999999E-6</v>
      </c>
      <c r="H18" s="155">
        <f>0.0000612*0.282</f>
        <v>1.7258399999999997E-5</v>
      </c>
      <c r="I18" s="155">
        <f>0.0000119*0.282</f>
        <v>3.3557999999999997E-6</v>
      </c>
      <c r="J18" s="155">
        <f>0.0000384*0.282</f>
        <v>1.0828799999999999E-5</v>
      </c>
      <c r="K18" s="155">
        <f>0.00000262*0.282</f>
        <v>7.3883999999999986E-7</v>
      </c>
      <c r="L18" s="156" t="s">
        <v>121</v>
      </c>
      <c r="M18" s="154" t="s">
        <v>136</v>
      </c>
    </row>
    <row r="19" spans="1:13" s="148" customFormat="1" x14ac:dyDescent="0.35">
      <c r="A19" s="153"/>
      <c r="B19" s="157" t="s">
        <v>129</v>
      </c>
      <c r="C19" s="158">
        <f t="shared" ref="C19:K19" si="4">$A$18*C18</f>
        <v>0</v>
      </c>
      <c r="D19" s="158">
        <f t="shared" si="4"/>
        <v>0</v>
      </c>
      <c r="E19" s="158">
        <f t="shared" si="4"/>
        <v>0</v>
      </c>
      <c r="F19" s="158">
        <f t="shared" si="4"/>
        <v>0</v>
      </c>
      <c r="G19" s="158">
        <f t="shared" si="4"/>
        <v>0</v>
      </c>
      <c r="H19" s="158">
        <f t="shared" si="4"/>
        <v>0</v>
      </c>
      <c r="I19" s="158">
        <f t="shared" si="4"/>
        <v>0</v>
      </c>
      <c r="J19" s="158">
        <f t="shared" si="4"/>
        <v>0</v>
      </c>
      <c r="K19" s="158">
        <f t="shared" si="4"/>
        <v>0</v>
      </c>
      <c r="L19" s="171"/>
      <c r="M19" s="154"/>
    </row>
    <row r="20" spans="1:13" s="148" customFormat="1" x14ac:dyDescent="0.35">
      <c r="A20" s="153">
        <f>IF('Concrete Batching'!$AL$36&gt;0,'Concrete Batching'!$AL$36,'Concrete Batching'!$BH$36)</f>
        <v>0</v>
      </c>
      <c r="B20" s="172" t="s">
        <v>127</v>
      </c>
      <c r="C20" s="155">
        <f>0.000000602*0.282</f>
        <v>1.6976399999999998E-7</v>
      </c>
      <c r="D20" s="155">
        <f>0.000000104*0.282</f>
        <v>2.9328E-8</v>
      </c>
      <c r="E20" s="160">
        <f>0.00000000906*0.282</f>
        <v>2.5549199999999997E-9</v>
      </c>
      <c r="F20" s="155">
        <f>0.0000041*0.282</f>
        <v>1.1561999999999998E-6</v>
      </c>
      <c r="G20" s="155">
        <f>0.00000153*0.282</f>
        <v>4.3145999999999997E-7</v>
      </c>
      <c r="H20" s="155">
        <f>0.0000208*0.282</f>
        <v>5.8655999999999994E-6</v>
      </c>
      <c r="I20" s="155">
        <f>0.00000478*0.282</f>
        <v>1.3479599999999998E-6</v>
      </c>
      <c r="J20" s="155">
        <f>0.0000123*0.282</f>
        <v>3.4685999999999997E-6</v>
      </c>
      <c r="K20" s="155">
        <f>0.000000113*0.282</f>
        <v>3.1865999999999996E-8</v>
      </c>
      <c r="L20" s="161" t="s">
        <v>122</v>
      </c>
      <c r="M20" s="154" t="s">
        <v>136</v>
      </c>
    </row>
    <row r="21" spans="1:13" s="148" customFormat="1" x14ac:dyDescent="0.35">
      <c r="A21" s="173"/>
      <c r="B21" s="157" t="s">
        <v>129</v>
      </c>
      <c r="C21" s="174">
        <f t="shared" ref="C21:K21" si="5">$A$20*C20</f>
        <v>0</v>
      </c>
      <c r="D21" s="174">
        <f t="shared" si="5"/>
        <v>0</v>
      </c>
      <c r="E21" s="174">
        <f t="shared" si="5"/>
        <v>0</v>
      </c>
      <c r="F21" s="174">
        <f t="shared" si="5"/>
        <v>0</v>
      </c>
      <c r="G21" s="174">
        <f t="shared" si="5"/>
        <v>0</v>
      </c>
      <c r="H21" s="174">
        <f t="shared" si="5"/>
        <v>0</v>
      </c>
      <c r="I21" s="174">
        <f t="shared" si="5"/>
        <v>0</v>
      </c>
      <c r="J21" s="174">
        <f t="shared" si="5"/>
        <v>0</v>
      </c>
      <c r="K21" s="174">
        <f t="shared" si="5"/>
        <v>0</v>
      </c>
      <c r="L21" s="175"/>
      <c r="M21" s="176"/>
    </row>
    <row r="22" spans="1:13" s="148" customFormat="1" ht="22.9" customHeight="1" x14ac:dyDescent="0.35">
      <c r="B22" s="177" t="s">
        <v>131</v>
      </c>
      <c r="C22" s="178" t="str">
        <f>IF(AND('Concrete Batching'!$AL$46&gt;0,'Concrete Batching'!$CX$34="X"),SUM('Toxic Emissions'!C8,'Toxic Emissions'!C11,'Toxic Emissions'!C21),IF(AND('Concrete Batching'!$AL$46&gt;0,'Concrete Batching'!$CX$34=""),SUM('Toxic Emissions'!C8,'Toxic Emissions'!C11,'Toxic Emissions'!C19),IF(AND('Concrete Batching'!$BH$46&gt;0,'Concrete Batching'!$CX$34="X"),SUM('Toxic Emissions'!C8,'Toxic Emissions'!C11,'Toxic Emissions'!C16),IF(AND('Concrete Batching'!$BH$46&gt;0,'Concrete Batching'!$CX$34=""),SUM('Toxic Emissions'!C8,'Toxic Emissions'!C11,'Toxic Emissions'!C14),"No Data"))))</f>
        <v>No Data</v>
      </c>
      <c r="D22" s="178" t="str">
        <f>IF(AND('Concrete Batching'!$AL$46&gt;0,'Concrete Batching'!$CX$34="X"),SUM('Toxic Emissions'!D8,'Toxic Emissions'!D11,'Toxic Emissions'!D21),IF(AND('Concrete Batching'!$AL$46&gt;0,'Concrete Batching'!$CX$34=""),SUM('Toxic Emissions'!D8,'Toxic Emissions'!D11,'Toxic Emissions'!D19),IF(AND('Concrete Batching'!$BH$46&gt;0,'Concrete Batching'!$CX$34="X"),SUM('Toxic Emissions'!D8,'Toxic Emissions'!D11,'Toxic Emissions'!D16),IF(AND('Concrete Batching'!$BH$46&gt;0,'Concrete Batching'!$CX$34=""),SUM('Toxic Emissions'!D8,'Toxic Emissions'!D11,'Toxic Emissions'!D14),"No Data"))))</f>
        <v>No Data</v>
      </c>
      <c r="E22" s="178" t="str">
        <f>IF(AND('Concrete Batching'!$AL$46&gt;0,'Concrete Batching'!$CX$34="X"),SUM('Toxic Emissions'!E8,'Toxic Emissions'!E11,'Toxic Emissions'!E21),IF(AND('Concrete Batching'!$AL$46&gt;0,'Concrete Batching'!$CX$34=""),SUM('Toxic Emissions'!E8,'Toxic Emissions'!E11,'Toxic Emissions'!E19),IF(AND('Concrete Batching'!$BH$46&gt;0,'Concrete Batching'!$CX$34="X"),SUM('Toxic Emissions'!E8,'Toxic Emissions'!E11,'Toxic Emissions'!E16),IF(AND('Concrete Batching'!$BH$46&gt;0,'Concrete Batching'!$CX$34=""),SUM('Toxic Emissions'!E8,'Toxic Emissions'!E11,'Toxic Emissions'!E14),"No Data"))))</f>
        <v>No Data</v>
      </c>
      <c r="F22" s="178" t="str">
        <f>IF(AND('Concrete Batching'!$AL$46&gt;0,'Concrete Batching'!$CX$34="X"),SUM('Toxic Emissions'!F8,'Toxic Emissions'!F11,'Toxic Emissions'!F21),IF(AND('Concrete Batching'!$AL$46&gt;0,'Concrete Batching'!$CX$34=""),SUM('Toxic Emissions'!F8,'Toxic Emissions'!F11,'Toxic Emissions'!F19),IF(AND('Concrete Batching'!$BH$46&gt;0,'Concrete Batching'!$CX$34="X"),SUM('Toxic Emissions'!F8,'Toxic Emissions'!F11,'Toxic Emissions'!F16),IF(AND('Concrete Batching'!$BH$46&gt;0,'Concrete Batching'!$CX$34=""),SUM('Toxic Emissions'!F8,'Toxic Emissions'!F11,'Toxic Emissions'!F14),"No Data"))))</f>
        <v>No Data</v>
      </c>
      <c r="G22" s="178" t="str">
        <f>IF(AND('Concrete Batching'!$AL$46&gt;0,'Concrete Batching'!$CX$34="X"),SUM('Toxic Emissions'!G8,'Toxic Emissions'!G11,'Toxic Emissions'!G21),IF(AND('Concrete Batching'!$AL$46&gt;0,'Concrete Batching'!$CX$34=""),SUM('Toxic Emissions'!G8,'Toxic Emissions'!G11,'Toxic Emissions'!G19),IF(AND('Concrete Batching'!$BH$46&gt;0,'Concrete Batching'!$CX$34="X"),SUM('Toxic Emissions'!G8,'Toxic Emissions'!G11,'Toxic Emissions'!G16),IF(AND('Concrete Batching'!$BH$46&gt;0,'Concrete Batching'!$CX$34=""),SUM('Toxic Emissions'!G8,'Toxic Emissions'!G11,'Toxic Emissions'!G14),"No Data"))))</f>
        <v>No Data</v>
      </c>
      <c r="H22" s="178" t="str">
        <f>IF(AND('Concrete Batching'!$AL$46&gt;0,'Concrete Batching'!$CX$34="X"),SUM('Toxic Emissions'!H8,'Toxic Emissions'!H11,'Toxic Emissions'!H21),IF(AND('Concrete Batching'!$AL$46&gt;0,'Concrete Batching'!$CX$34=""),SUM('Toxic Emissions'!H8,'Toxic Emissions'!H11,'Toxic Emissions'!H19),IF(AND('Concrete Batching'!$BH$46&gt;0,'Concrete Batching'!$CX$34="X"),SUM('Toxic Emissions'!H8,'Toxic Emissions'!H11,'Toxic Emissions'!H16),IF(AND('Concrete Batching'!$BH$46&gt;0,'Concrete Batching'!$CX$34=""),SUM('Toxic Emissions'!H8,'Toxic Emissions'!H11,'Toxic Emissions'!H14),"No Data"))))</f>
        <v>No Data</v>
      </c>
      <c r="I22" s="178" t="str">
        <f>IF(AND('Concrete Batching'!$AL$46&gt;0,'Concrete Batching'!$CX$34="X"),SUM('Toxic Emissions'!I8,'Toxic Emissions'!I11,'Toxic Emissions'!I21),IF(AND('Concrete Batching'!$AL$46&gt;0,'Concrete Batching'!$CX$34=""),SUM('Toxic Emissions'!I8,'Toxic Emissions'!I11,'Toxic Emissions'!I19),IF(AND('Concrete Batching'!$BH$46&gt;0,'Concrete Batching'!$CX$34="X"),SUM('Toxic Emissions'!I8,'Toxic Emissions'!I11,'Toxic Emissions'!I16),IF(AND('Concrete Batching'!$BH$46&gt;0,'Concrete Batching'!$CX$34=""),SUM('Toxic Emissions'!I8,'Toxic Emissions'!I11,'Toxic Emissions'!I14),"No Data"))))</f>
        <v>No Data</v>
      </c>
      <c r="J22" s="178" t="str">
        <f>IF(AND('Concrete Batching'!$AL$46&gt;0,'Concrete Batching'!$CX$34="X"),SUM('Toxic Emissions'!J8,'Toxic Emissions'!J11,'Toxic Emissions'!J21),IF(AND('Concrete Batching'!$AL$46&gt;0,'Concrete Batching'!$CX$34=""),SUM('Toxic Emissions'!J8,'Toxic Emissions'!J11,'Toxic Emissions'!J19),IF(AND('Concrete Batching'!$BH$46&gt;0,'Concrete Batching'!$CX$34="X"),SUM('Toxic Emissions'!J8,'Toxic Emissions'!J11,'Toxic Emissions'!J16),IF(AND('Concrete Batching'!$BH$46&gt;0,'Concrete Batching'!$CX$34=""),SUM('Toxic Emissions'!J8,'Toxic Emissions'!J11,'Toxic Emissions'!J14),"No Data"))))</f>
        <v>No Data</v>
      </c>
      <c r="K22" s="178" t="str">
        <f>IF(AND('Concrete Batching'!$AL$46&gt;0,'Concrete Batching'!$CX$34="X"),SUM('Toxic Emissions'!K8,'Toxic Emissions'!K11,'Toxic Emissions'!K21),IF(AND('Concrete Batching'!$AL$46&gt;0,'Concrete Batching'!$CX$34=""),SUM('Toxic Emissions'!K8,'Toxic Emissions'!K11,'Toxic Emissions'!K19),IF(AND('Concrete Batching'!$BH$46&gt;0,'Concrete Batching'!$CX$34="X"),SUM('Toxic Emissions'!K8,'Toxic Emissions'!K11,'Toxic Emissions'!K16),IF(AND('Concrete Batching'!$BH$46&gt;0,'Concrete Batching'!$CX$34=""),SUM('Toxic Emissions'!K8,'Toxic Emissions'!K11,'Toxic Emissions'!K14),"No Data"))))</f>
        <v>No Data</v>
      </c>
      <c r="L22" s="179"/>
      <c r="M22" s="176"/>
    </row>
    <row r="23" spans="1:13" s="148" customFormat="1" ht="15" customHeight="1" x14ac:dyDescent="0.35">
      <c r="B23" s="148" t="s">
        <v>174</v>
      </c>
    </row>
    <row r="24" spans="1:13" s="148" customFormat="1" ht="16.899999999999999" customHeight="1" x14ac:dyDescent="0.35">
      <c r="B24" s="273" t="s">
        <v>162</v>
      </c>
      <c r="C24" s="273"/>
      <c r="D24" s="273"/>
      <c r="E24" s="273"/>
      <c r="F24" s="273"/>
      <c r="G24" s="273"/>
      <c r="H24" s="273"/>
      <c r="I24" s="273"/>
      <c r="J24" s="273"/>
      <c r="K24" s="273"/>
      <c r="L24" s="273"/>
      <c r="M24" s="273"/>
    </row>
    <row r="25" spans="1:13" s="148" customFormat="1" ht="16.899999999999999" customHeight="1" x14ac:dyDescent="0.35">
      <c r="B25" s="273"/>
      <c r="C25" s="273"/>
      <c r="D25" s="273"/>
      <c r="E25" s="273"/>
      <c r="F25" s="273"/>
      <c r="G25" s="273"/>
      <c r="H25" s="273"/>
      <c r="I25" s="273"/>
      <c r="J25" s="273"/>
      <c r="K25" s="273"/>
      <c r="L25" s="273"/>
      <c r="M25" s="273"/>
    </row>
    <row r="26" spans="1:13" s="148" customFormat="1" ht="9.65" customHeight="1" x14ac:dyDescent="0.35">
      <c r="B26" s="273"/>
      <c r="C26" s="273"/>
      <c r="D26" s="273"/>
      <c r="E26" s="273"/>
      <c r="F26" s="273"/>
      <c r="G26" s="273"/>
      <c r="H26" s="273"/>
      <c r="I26" s="273"/>
      <c r="J26" s="273"/>
      <c r="K26" s="273"/>
      <c r="L26" s="273"/>
      <c r="M26" s="273"/>
    </row>
    <row r="27" spans="1:13" s="148" customFormat="1" ht="16.899999999999999" hidden="1" customHeight="1" x14ac:dyDescent="0.35">
      <c r="B27" s="273"/>
      <c r="C27" s="273"/>
      <c r="D27" s="273"/>
      <c r="E27" s="273"/>
      <c r="F27" s="273"/>
      <c r="G27" s="273"/>
      <c r="H27" s="273"/>
      <c r="I27" s="273"/>
      <c r="J27" s="273"/>
      <c r="K27" s="273"/>
      <c r="L27" s="273"/>
      <c r="M27" s="273"/>
    </row>
    <row r="28" spans="1:13" s="148" customFormat="1" ht="16.899999999999999" customHeight="1" x14ac:dyDescent="0.35">
      <c r="B28" s="148" t="s">
        <v>175</v>
      </c>
    </row>
    <row r="29" spans="1:13" s="148" customFormat="1" ht="16.899999999999999" customHeight="1" x14ac:dyDescent="0.35">
      <c r="B29" s="148" t="s">
        <v>176</v>
      </c>
    </row>
    <row r="30" spans="1:13" s="148" customFormat="1" ht="16.899999999999999" customHeight="1" x14ac:dyDescent="0.35">
      <c r="B30" s="148" t="s">
        <v>177</v>
      </c>
    </row>
    <row r="31" spans="1:13" s="148" customFormat="1" ht="16.899999999999999" customHeight="1" x14ac:dyDescent="0.35">
      <c r="B31" s="273" t="s">
        <v>163</v>
      </c>
      <c r="C31" s="273"/>
      <c r="D31" s="273"/>
      <c r="E31" s="273"/>
      <c r="F31" s="273"/>
      <c r="G31" s="273"/>
      <c r="H31" s="273"/>
      <c r="I31" s="273"/>
      <c r="J31" s="273"/>
      <c r="K31" s="273"/>
      <c r="L31" s="273"/>
      <c r="M31" s="273"/>
    </row>
    <row r="32" spans="1:13" s="148" customFormat="1" ht="16.899999999999999" customHeight="1" x14ac:dyDescent="0.35">
      <c r="B32" s="273"/>
      <c r="C32" s="273"/>
      <c r="D32" s="273"/>
      <c r="E32" s="273"/>
      <c r="F32" s="273"/>
      <c r="G32" s="273"/>
      <c r="H32" s="273"/>
      <c r="I32" s="273"/>
      <c r="J32" s="273"/>
      <c r="K32" s="273"/>
      <c r="L32" s="273"/>
      <c r="M32" s="273"/>
    </row>
    <row r="33" spans="2:13" s="148" customFormat="1" ht="16.899999999999999" customHeight="1" x14ac:dyDescent="0.35">
      <c r="B33" s="273" t="s">
        <v>164</v>
      </c>
      <c r="C33" s="273"/>
      <c r="D33" s="273"/>
      <c r="E33" s="273"/>
      <c r="F33" s="273"/>
      <c r="G33" s="273"/>
      <c r="H33" s="273"/>
      <c r="I33" s="273"/>
      <c r="J33" s="273"/>
      <c r="K33" s="273"/>
      <c r="L33" s="273"/>
      <c r="M33" s="273"/>
    </row>
    <row r="34" spans="2:13" s="148" customFormat="1" ht="16.899999999999999" customHeight="1" x14ac:dyDescent="0.35">
      <c r="B34" s="273"/>
      <c r="C34" s="273"/>
      <c r="D34" s="273"/>
      <c r="E34" s="273"/>
      <c r="F34" s="273"/>
      <c r="G34" s="273"/>
      <c r="H34" s="273"/>
      <c r="I34" s="273"/>
      <c r="J34" s="273"/>
      <c r="K34" s="273"/>
      <c r="L34" s="273"/>
      <c r="M34" s="273"/>
    </row>
  </sheetData>
  <mergeCells count="8">
    <mergeCell ref="B33:M34"/>
    <mergeCell ref="H3:I3"/>
    <mergeCell ref="E2:H2"/>
    <mergeCell ref="M2:M3"/>
    <mergeCell ref="A2:A3"/>
    <mergeCell ref="B1:L1"/>
    <mergeCell ref="B24:M27"/>
    <mergeCell ref="B31:M32"/>
  </mergeCells>
  <pageMargins left="0.7" right="0.7" top="0.75" bottom="0.75" header="0.3" footer="0.3"/>
  <pageSetup scale="7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Concrete Batching</vt:lpstr>
      <vt:lpstr>PM Emission Factors</vt:lpstr>
      <vt:lpstr>Toxic Emissions</vt:lpstr>
      <vt:lpstr>'Toxic Emissions'!Print_Area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Anderson</dc:creator>
  <cp:lastModifiedBy>Taylor Morais</cp:lastModifiedBy>
  <cp:lastPrinted>2016-05-24T16:38:31Z</cp:lastPrinted>
  <dcterms:created xsi:type="dcterms:W3CDTF">2016-04-19T16:23:41Z</dcterms:created>
  <dcterms:modified xsi:type="dcterms:W3CDTF">2026-01-09T19:22:14Z</dcterms:modified>
</cp:coreProperties>
</file>