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mc:AlternateContent xmlns:mc="http://schemas.openxmlformats.org/markup-compatibility/2006">
    <mc:Choice Requires="x15">
      <x15ac:absPath xmlns:x15ac="http://schemas.microsoft.com/office/spreadsheetml/2010/11/ac" url="\\av-dc01\Shared Docs\Forms\CEIR Emission Inventory\"/>
    </mc:Choice>
  </mc:AlternateContent>
  <xr:revisionPtr revIDLastSave="0" documentId="8_{3534D819-24C2-4AFB-8603-7E8B8C2052B0}" xr6:coauthVersionLast="36" xr6:coauthVersionMax="36" xr10:uidLastSave="{00000000-0000-0000-0000-000000000000}"/>
  <bookViews>
    <workbookView xWindow="0" yWindow="0" windowWidth="24855" windowHeight="10440" tabRatio="607" firstSheet="4" activeTab="17"/>
  </bookViews>
  <sheets>
    <sheet name="INST" sheetId="1" r:id="rId1"/>
    <sheet name="FAC" sheetId="2" r:id="rId2"/>
    <sheet name="MIN" sheetId="3" r:id="rId3"/>
    <sheet name="MET-D" sheetId="4" r:id="rId4"/>
    <sheet name="D&amp;B" sheetId="5" r:id="rId5"/>
    <sheet name="EXPL" sheetId="6" r:id="rId6"/>
    <sheet name="BSG" sheetId="7" r:id="rId7"/>
    <sheet name="LOAD" sheetId="8" r:id="rId8"/>
    <sheet name="AGG_1" sheetId="9" r:id="rId9"/>
    <sheet name="AGG_2" sheetId="10" r:id="rId10"/>
    <sheet name="AGG_3" sheetId="11" r:id="rId11"/>
    <sheet name="S-PILES" sheetId="12" r:id="rId12"/>
    <sheet name="EX-S&amp;P" sheetId="13" r:id="rId13"/>
    <sheet name="PROAD" sheetId="15" r:id="rId14"/>
    <sheet name="UPR" sheetId="16" r:id="rId15"/>
    <sheet name="ERO" sheetId="17" r:id="rId16"/>
    <sheet name="TOTAL" sheetId="18" r:id="rId17"/>
    <sheet name="R&amp;U" sheetId="19" r:id="rId18"/>
  </sheets>
  <definedNames>
    <definedName name="_xlnm.Print_Titles" localSheetId="8">AGG_1!$1:$4</definedName>
    <definedName name="_xlnm.Print_Titles" localSheetId="9">AGG_2!$1:$4</definedName>
    <definedName name="_xlnm.Print_Titles" localSheetId="10">AGG_3!$1:$4</definedName>
    <definedName name="_xlnm.Print_Titles" localSheetId="6">BSG!$1:$4</definedName>
    <definedName name="_xlnm.Print_Titles" localSheetId="15">ERO!$1:$4</definedName>
    <definedName name="_xlnm.Print_Titles" localSheetId="5">EXPL!$1:$4</definedName>
    <definedName name="_xlnm.Print_Titles" localSheetId="12">'EX-S&amp;P'!$1:$4</definedName>
    <definedName name="_xlnm.Print_Titles" localSheetId="7">LOAD!$1:$4</definedName>
    <definedName name="_xlnm.Print_Titles" localSheetId="13">PROAD!$1:$4</definedName>
    <definedName name="_xlnm.Print_Titles" localSheetId="17">'R&amp;U'!$6:$6</definedName>
    <definedName name="_xlnm.Print_Titles" localSheetId="11">'S-PILES'!$1:$4</definedName>
    <definedName name="_xlnm.Print_Titles" localSheetId="14">UPR!$1:$4</definedName>
    <definedName name="Z_AAD60760_F9D5_4652_8E0C_566433032DA7_.wvu.PrintTitles" localSheetId="8" hidden="1">AGG_1!$1:$4</definedName>
    <definedName name="Z_AAD60760_F9D5_4652_8E0C_566433032DA7_.wvu.PrintTitles" localSheetId="9" hidden="1">AGG_2!$1:$4</definedName>
    <definedName name="Z_AAD60760_F9D5_4652_8E0C_566433032DA7_.wvu.PrintTitles" localSheetId="10" hidden="1">AGG_3!$1:$4</definedName>
    <definedName name="Z_AAD60760_F9D5_4652_8E0C_566433032DA7_.wvu.PrintTitles" localSheetId="6" hidden="1">BSG!$1:$4</definedName>
    <definedName name="Z_AAD60760_F9D5_4652_8E0C_566433032DA7_.wvu.PrintTitles" localSheetId="15" hidden="1">ERO!$1:$4</definedName>
    <definedName name="Z_AAD60760_F9D5_4652_8E0C_566433032DA7_.wvu.PrintTitles" localSheetId="5" hidden="1">EXPL!$1:$4</definedName>
    <definedName name="Z_AAD60760_F9D5_4652_8E0C_566433032DA7_.wvu.PrintTitles" localSheetId="12" hidden="1">'EX-S&amp;P'!$1:$4</definedName>
    <definedName name="Z_AAD60760_F9D5_4652_8E0C_566433032DA7_.wvu.PrintTitles" localSheetId="7" hidden="1">LOAD!$1:$4</definedName>
    <definedName name="Z_AAD60760_F9D5_4652_8E0C_566433032DA7_.wvu.PrintTitles" localSheetId="13" hidden="1">PROAD!$1:$4</definedName>
    <definedName name="Z_AAD60760_F9D5_4652_8E0C_566433032DA7_.wvu.PrintTitles" localSheetId="17" hidden="1">'R&amp;U'!$6:$6</definedName>
    <definedName name="Z_AAD60760_F9D5_4652_8E0C_566433032DA7_.wvu.PrintTitles" localSheetId="11" hidden="1">'S-PILES'!$1:$4</definedName>
    <definedName name="Z_AAD60760_F9D5_4652_8E0C_566433032DA7_.wvu.PrintTitles" localSheetId="14" hidden="1">UPR!$1:$4</definedName>
  </definedNames>
  <calcPr calcId="191029" fullCalcOnLoad="1"/>
  <customWorkbookViews>
    <customWorkbookView name="Richard Wales - Personal View" guid="{AAD60760-F9D5-4652-8E0C-566433032DA7}" mergeInterval="0" personalView="1" maximized="1" windowWidth="1020" windowHeight="606" tabRatio="607" activeSheetId="10"/>
  </customWorkbookViews>
</workbook>
</file>

<file path=xl/calcChain.xml><?xml version="1.0" encoding="utf-8"?>
<calcChain xmlns="http://schemas.openxmlformats.org/spreadsheetml/2006/main">
  <c r="AU196" i="11" l="1"/>
  <c r="AU195" i="11"/>
  <c r="AU194" i="11"/>
  <c r="AU193" i="11"/>
  <c r="AU192" i="11"/>
  <c r="AU191" i="11"/>
  <c r="AU190" i="11"/>
  <c r="AU189" i="11"/>
  <c r="AU188" i="11"/>
  <c r="AU187" i="11"/>
  <c r="AU186" i="11"/>
  <c r="AU185" i="11"/>
  <c r="AU184" i="11"/>
  <c r="AU183" i="11"/>
  <c r="AU182" i="11"/>
  <c r="AU181" i="11"/>
  <c r="AU180" i="11"/>
  <c r="AU179" i="11"/>
  <c r="AU178" i="11"/>
  <c r="AU177" i="11"/>
  <c r="AU176" i="11"/>
  <c r="AU175" i="11"/>
  <c r="AU174" i="11"/>
  <c r="AK143" i="11"/>
  <c r="BF142" i="11"/>
  <c r="AY142" i="11"/>
  <c r="AR142" i="11"/>
  <c r="AR119" i="11"/>
  <c r="AR116" i="11"/>
  <c r="AR110" i="11"/>
  <c r="DB18" i="11"/>
  <c r="BB96" i="11"/>
  <c r="CX46" i="11"/>
  <c r="DP46" i="11"/>
  <c r="CF46" i="11"/>
  <c r="CX47" i="11"/>
  <c r="DP47" i="11"/>
  <c r="CF47" i="11"/>
  <c r="DD47" i="11"/>
  <c r="CX48" i="11"/>
  <c r="DP48" i="11"/>
  <c r="CF48" i="11"/>
  <c r="DJ48" i="11"/>
  <c r="CX49" i="11"/>
  <c r="CF49" i="11"/>
  <c r="DP49" i="11"/>
  <c r="CX50" i="11"/>
  <c r="CF50" i="11"/>
  <c r="DJ50" i="11"/>
  <c r="CX51" i="11"/>
  <c r="DP51" i="11"/>
  <c r="CF51" i="11"/>
  <c r="CX52" i="11"/>
  <c r="DP52" i="11"/>
  <c r="CF52" i="11"/>
  <c r="CX53" i="11"/>
  <c r="CF53" i="11"/>
  <c r="DD53" i="11"/>
  <c r="DP53" i="11"/>
  <c r="CX54" i="11"/>
  <c r="CF54" i="11"/>
  <c r="DP54" i="11"/>
  <c r="CX55" i="11"/>
  <c r="CF55" i="11"/>
  <c r="DJ55" i="11"/>
  <c r="CX56" i="11"/>
  <c r="DP56" i="11"/>
  <c r="CF56" i="11"/>
  <c r="DD56" i="11"/>
  <c r="CX57" i="11"/>
  <c r="DP57" i="11"/>
  <c r="CF57" i="11"/>
  <c r="CX58" i="11"/>
  <c r="CF58" i="11"/>
  <c r="DP58" i="11"/>
  <c r="CX59" i="11"/>
  <c r="DP59" i="11"/>
  <c r="CF59" i="11"/>
  <c r="CX60" i="11"/>
  <c r="DP60" i="11"/>
  <c r="CF60" i="11"/>
  <c r="CX61" i="11"/>
  <c r="CF61" i="11"/>
  <c r="DD61" i="11"/>
  <c r="DP61" i="11"/>
  <c r="CX62" i="11"/>
  <c r="CF62" i="11"/>
  <c r="DP62" i="11"/>
  <c r="CX63" i="11"/>
  <c r="CF63" i="11"/>
  <c r="DJ63" i="11"/>
  <c r="CX64" i="11"/>
  <c r="DP64" i="11"/>
  <c r="CF64" i="11"/>
  <c r="DD64" i="11"/>
  <c r="CX65" i="11"/>
  <c r="DP65" i="11"/>
  <c r="CF65" i="11"/>
  <c r="CX66" i="11"/>
  <c r="CF66" i="11"/>
  <c r="DP66" i="11"/>
  <c r="CX67" i="11"/>
  <c r="DP67" i="11"/>
  <c r="CF67" i="11"/>
  <c r="CX68" i="11"/>
  <c r="DP68" i="11"/>
  <c r="CF68" i="11"/>
  <c r="CX69" i="11"/>
  <c r="CF69" i="11"/>
  <c r="DJ69" i="11"/>
  <c r="DP69" i="11"/>
  <c r="CX70" i="11"/>
  <c r="CF70" i="11"/>
  <c r="DP70" i="11"/>
  <c r="CX71" i="11"/>
  <c r="CF71" i="11"/>
  <c r="DJ71" i="11"/>
  <c r="CX72" i="11"/>
  <c r="DP72" i="11"/>
  <c r="CF72" i="11"/>
  <c r="DD72" i="11"/>
  <c r="CX73" i="11"/>
  <c r="DP73" i="11"/>
  <c r="CF73" i="11"/>
  <c r="CX74" i="11"/>
  <c r="CF74" i="11"/>
  <c r="DP74" i="11"/>
  <c r="CX75" i="11"/>
  <c r="DP75" i="11"/>
  <c r="CF75" i="11"/>
  <c r="CX76" i="11"/>
  <c r="DP76" i="11"/>
  <c r="CF76" i="11"/>
  <c r="CX77" i="11"/>
  <c r="CF77" i="11"/>
  <c r="DJ77" i="11"/>
  <c r="DP77" i="11"/>
  <c r="CX78" i="11"/>
  <c r="CF78" i="11"/>
  <c r="DP78" i="11"/>
  <c r="CX79" i="11"/>
  <c r="DP79" i="11"/>
  <c r="CF79" i="11"/>
  <c r="CL46" i="11"/>
  <c r="DD46" i="11"/>
  <c r="CL47" i="11"/>
  <c r="CL48" i="11"/>
  <c r="DD48" i="11"/>
  <c r="CL49" i="11"/>
  <c r="DD49" i="11"/>
  <c r="CL50" i="11"/>
  <c r="DD50" i="11"/>
  <c r="CL51" i="11"/>
  <c r="DD51" i="11"/>
  <c r="CL52" i="11"/>
  <c r="CL53" i="11"/>
  <c r="CL54" i="11"/>
  <c r="DD54" i="11"/>
  <c r="CL55" i="11"/>
  <c r="DD55" i="11"/>
  <c r="CL56" i="11"/>
  <c r="CL57" i="11"/>
  <c r="DD57" i="11"/>
  <c r="CL58" i="11"/>
  <c r="DD58" i="11"/>
  <c r="CL59" i="11"/>
  <c r="DD59" i="11"/>
  <c r="CL60" i="11"/>
  <c r="DD60" i="11"/>
  <c r="CL61" i="11"/>
  <c r="CL62" i="11"/>
  <c r="DD62" i="11"/>
  <c r="CL63" i="11"/>
  <c r="DD63" i="11"/>
  <c r="CL64" i="11"/>
  <c r="CL65" i="11"/>
  <c r="DD65" i="11"/>
  <c r="CL66" i="11"/>
  <c r="DD66" i="11"/>
  <c r="CL67" i="11"/>
  <c r="DD67" i="11"/>
  <c r="CL68" i="11"/>
  <c r="CL69" i="11"/>
  <c r="DD69" i="11"/>
  <c r="CL70" i="11"/>
  <c r="DD70" i="11"/>
  <c r="CL71" i="11"/>
  <c r="DD71" i="11"/>
  <c r="CL72" i="11"/>
  <c r="CL73" i="11"/>
  <c r="DD73" i="11"/>
  <c r="CL74" i="11"/>
  <c r="CL75" i="11"/>
  <c r="DD75" i="11"/>
  <c r="CL76" i="11"/>
  <c r="DD76" i="11"/>
  <c r="CL77" i="11"/>
  <c r="DD77" i="11"/>
  <c r="CL78" i="11"/>
  <c r="DD78" i="11"/>
  <c r="CL79" i="11"/>
  <c r="DD79" i="11"/>
  <c r="CR46" i="11"/>
  <c r="DJ46" i="11"/>
  <c r="CR47" i="11"/>
  <c r="DJ47" i="11"/>
  <c r="CR48" i="11"/>
  <c r="CR49" i="11"/>
  <c r="DJ49" i="11"/>
  <c r="CR50" i="11"/>
  <c r="CR51" i="11"/>
  <c r="DJ51" i="11"/>
  <c r="CR52" i="11"/>
  <c r="CR53" i="11"/>
  <c r="DJ53" i="11"/>
  <c r="CR54" i="11"/>
  <c r="DJ54" i="11"/>
  <c r="CR55" i="11"/>
  <c r="CR56" i="11"/>
  <c r="CR57" i="11"/>
  <c r="DJ57" i="11"/>
  <c r="CR58" i="11"/>
  <c r="DJ58" i="11"/>
  <c r="CR59" i="11"/>
  <c r="DJ59" i="11"/>
  <c r="CR60" i="11"/>
  <c r="DJ60" i="11"/>
  <c r="CR61" i="11"/>
  <c r="DJ61" i="11"/>
  <c r="CR62" i="11"/>
  <c r="DJ62" i="11"/>
  <c r="CR63" i="11"/>
  <c r="CR64" i="11"/>
  <c r="CR65" i="11"/>
  <c r="DJ65" i="11"/>
  <c r="CR66" i="11"/>
  <c r="DJ66" i="11"/>
  <c r="CR67" i="11"/>
  <c r="DJ67" i="11"/>
  <c r="CR68" i="11"/>
  <c r="CR69" i="11"/>
  <c r="CR70" i="11"/>
  <c r="DJ70" i="11"/>
  <c r="CR71" i="11"/>
  <c r="CR72" i="11"/>
  <c r="CR73" i="11"/>
  <c r="DJ73" i="11"/>
  <c r="CR74" i="11"/>
  <c r="DJ74" i="11"/>
  <c r="CR75" i="11"/>
  <c r="DJ75" i="11"/>
  <c r="CR76" i="11"/>
  <c r="DJ76" i="11"/>
  <c r="CR77" i="11"/>
  <c r="CR78" i="11"/>
  <c r="DJ78" i="11"/>
  <c r="CR79" i="11"/>
  <c r="DJ79" i="11"/>
  <c r="BB95" i="11"/>
  <c r="BB94" i="11"/>
  <c r="BB93" i="11"/>
  <c r="AN80" i="11"/>
  <c r="AR91" i="11"/>
  <c r="AR89" i="11"/>
  <c r="AT81" i="11"/>
  <c r="BN79" i="11"/>
  <c r="Q79" i="11"/>
  <c r="BN78" i="11"/>
  <c r="Q78" i="11"/>
  <c r="BN77" i="11"/>
  <c r="Q77" i="11"/>
  <c r="BN76" i="11"/>
  <c r="Q76" i="11"/>
  <c r="BN75" i="11"/>
  <c r="Q75" i="11"/>
  <c r="BN74" i="11"/>
  <c r="Q74" i="11"/>
  <c r="BN73" i="11"/>
  <c r="Q73" i="11"/>
  <c r="BN72" i="11"/>
  <c r="Q72" i="11"/>
  <c r="BN71" i="11"/>
  <c r="Q71" i="11"/>
  <c r="BN70" i="11"/>
  <c r="Q70" i="11"/>
  <c r="BN69" i="11"/>
  <c r="Q69" i="11"/>
  <c r="BN68" i="11"/>
  <c r="Q68" i="11"/>
  <c r="BN67" i="11"/>
  <c r="Q67" i="11"/>
  <c r="BN66" i="11"/>
  <c r="Q66" i="11"/>
  <c r="BN65" i="11"/>
  <c r="Q65" i="11"/>
  <c r="BN64" i="11"/>
  <c r="Q64" i="11"/>
  <c r="BN63" i="11"/>
  <c r="Q63" i="11"/>
  <c r="BN62" i="11"/>
  <c r="Q62" i="11"/>
  <c r="BN61" i="11"/>
  <c r="Q61" i="11"/>
  <c r="BN60" i="11"/>
  <c r="Q60" i="11"/>
  <c r="BN59" i="11"/>
  <c r="Q59" i="11"/>
  <c r="BN58" i="11"/>
  <c r="Q58" i="11"/>
  <c r="BN57" i="11"/>
  <c r="Q57" i="11"/>
  <c r="BN56" i="11"/>
  <c r="Q56" i="11"/>
  <c r="BN55" i="11"/>
  <c r="Q55" i="11"/>
  <c r="BN54" i="11"/>
  <c r="Q54" i="11"/>
  <c r="BN53" i="11"/>
  <c r="Q53" i="11"/>
  <c r="BN52" i="11"/>
  <c r="Q52" i="11"/>
  <c r="BN51" i="11"/>
  <c r="Q51" i="11"/>
  <c r="BN50" i="11"/>
  <c r="Q50" i="11"/>
  <c r="BN49" i="11"/>
  <c r="Q49" i="11"/>
  <c r="BN48" i="11"/>
  <c r="Q48" i="11"/>
  <c r="BN47" i="11"/>
  <c r="Q47" i="11"/>
  <c r="BN46" i="11"/>
  <c r="Q46" i="11"/>
  <c r="CP37" i="11"/>
  <c r="BK37" i="11"/>
  <c r="AI37" i="11"/>
  <c r="G37" i="11"/>
  <c r="CP36" i="11"/>
  <c r="BK36" i="11"/>
  <c r="AI36" i="11"/>
  <c r="G36" i="11"/>
  <c r="CP35" i="11"/>
  <c r="BK35" i="11"/>
  <c r="AI35" i="11"/>
  <c r="G35" i="11"/>
  <c r="CP34" i="11"/>
  <c r="BK34" i="11"/>
  <c r="AI34" i="11"/>
  <c r="G34" i="11"/>
  <c r="CP33" i="11"/>
  <c r="BK33" i="11"/>
  <c r="AI33" i="11"/>
  <c r="G33" i="11"/>
  <c r="CP32" i="11"/>
  <c r="BK32" i="11"/>
  <c r="AI32" i="11"/>
  <c r="G32" i="11"/>
  <c r="CP31" i="11"/>
  <c r="BK31" i="11"/>
  <c r="AI31" i="11"/>
  <c r="G31" i="11"/>
  <c r="CP30" i="11"/>
  <c r="BK30" i="11"/>
  <c r="AI30" i="11"/>
  <c r="G30" i="11"/>
  <c r="CP29" i="11"/>
  <c r="BK29" i="11"/>
  <c r="AI29" i="11"/>
  <c r="G29" i="11"/>
  <c r="CP28" i="11"/>
  <c r="BK28" i="11"/>
  <c r="AI28" i="11"/>
  <c r="G28" i="11"/>
  <c r="CP27" i="11"/>
  <c r="BK27" i="11"/>
  <c r="AI27" i="11"/>
  <c r="G27" i="11"/>
  <c r="CP26" i="11"/>
  <c r="BK26" i="11"/>
  <c r="AI26" i="11"/>
  <c r="G26" i="11"/>
  <c r="CD20" i="11"/>
  <c r="BT9" i="11"/>
  <c r="AY9" i="11"/>
  <c r="O9" i="11"/>
  <c r="AY8" i="11"/>
  <c r="O8" i="11"/>
  <c r="H3" i="11"/>
  <c r="AU196" i="10"/>
  <c r="AU195" i="10"/>
  <c r="AU194" i="10"/>
  <c r="AU193" i="10"/>
  <c r="AU192" i="10"/>
  <c r="AU191" i="10"/>
  <c r="AU190" i="10"/>
  <c r="AU189" i="10"/>
  <c r="AU188" i="10"/>
  <c r="AU187" i="10"/>
  <c r="AU186" i="10"/>
  <c r="AU185" i="10"/>
  <c r="AU184" i="10"/>
  <c r="AU183" i="10"/>
  <c r="AU182" i="10"/>
  <c r="AU181" i="10"/>
  <c r="AU180" i="10"/>
  <c r="AU179" i="10"/>
  <c r="AU178" i="10"/>
  <c r="AU177" i="10"/>
  <c r="AU176" i="10"/>
  <c r="AU175" i="10"/>
  <c r="AU174" i="10"/>
  <c r="CF57" i="10"/>
  <c r="AK143" i="10"/>
  <c r="BF142" i="10"/>
  <c r="AY142" i="10"/>
  <c r="AR142" i="10"/>
  <c r="AR119" i="10"/>
  <c r="AR116" i="10"/>
  <c r="AR110" i="10"/>
  <c r="DB18" i="10"/>
  <c r="BB96" i="10"/>
  <c r="CX46" i="10"/>
  <c r="CX47" i="10"/>
  <c r="CX48" i="10"/>
  <c r="CX49" i="10"/>
  <c r="CF49" i="10"/>
  <c r="CX50" i="10"/>
  <c r="CX51" i="10"/>
  <c r="CX52" i="10"/>
  <c r="CX53" i="10"/>
  <c r="CF53" i="10"/>
  <c r="DJ53" i="10"/>
  <c r="CX54" i="10"/>
  <c r="CX55" i="10"/>
  <c r="CX56" i="10"/>
  <c r="CX57" i="10"/>
  <c r="CX58" i="10"/>
  <c r="CX59" i="10"/>
  <c r="CX60" i="10"/>
  <c r="CX61" i="10"/>
  <c r="DP61" i="10"/>
  <c r="CF61" i="10"/>
  <c r="CX62" i="10"/>
  <c r="CX63" i="10"/>
  <c r="CX64" i="10"/>
  <c r="CX65" i="10"/>
  <c r="CF65" i="10"/>
  <c r="CX66" i="10"/>
  <c r="CX67" i="10"/>
  <c r="CX68" i="10"/>
  <c r="CX69" i="10"/>
  <c r="DP69" i="10"/>
  <c r="CF69" i="10"/>
  <c r="CX70" i="10"/>
  <c r="CX71" i="10"/>
  <c r="CX72" i="10"/>
  <c r="CX73" i="10"/>
  <c r="CF73" i="10"/>
  <c r="CX74" i="10"/>
  <c r="CX75" i="10"/>
  <c r="CX76" i="10"/>
  <c r="CX77" i="10"/>
  <c r="DP77" i="10"/>
  <c r="CF77" i="10"/>
  <c r="DD77" i="10"/>
  <c r="CX78" i="10"/>
  <c r="CX79" i="10"/>
  <c r="CL46" i="10"/>
  <c r="CL47" i="10"/>
  <c r="CL48" i="10"/>
  <c r="CL49" i="10"/>
  <c r="DD49" i="10"/>
  <c r="CL50" i="10"/>
  <c r="CL51" i="10"/>
  <c r="CL52" i="10"/>
  <c r="CL53" i="10"/>
  <c r="DD53" i="10"/>
  <c r="CL54" i="10"/>
  <c r="CL55" i="10"/>
  <c r="CL56" i="10"/>
  <c r="CL57" i="10"/>
  <c r="DD57" i="10"/>
  <c r="CL58" i="10"/>
  <c r="CL59" i="10"/>
  <c r="CL60" i="10"/>
  <c r="CL61" i="10"/>
  <c r="DD61" i="10"/>
  <c r="CL62" i="10"/>
  <c r="CL63" i="10"/>
  <c r="CL64" i="10"/>
  <c r="CL65" i="10"/>
  <c r="DD65" i="10"/>
  <c r="CL66" i="10"/>
  <c r="CL67" i="10"/>
  <c r="CL68" i="10"/>
  <c r="CL69" i="10"/>
  <c r="DD69" i="10"/>
  <c r="CL70" i="10"/>
  <c r="CL71" i="10"/>
  <c r="CL72" i="10"/>
  <c r="CL73" i="10"/>
  <c r="DD73" i="10"/>
  <c r="CL74" i="10"/>
  <c r="CL75" i="10"/>
  <c r="CL76" i="10"/>
  <c r="CL77" i="10"/>
  <c r="CL78" i="10"/>
  <c r="CL79" i="10"/>
  <c r="CR46" i="10"/>
  <c r="CR47" i="10"/>
  <c r="CR48" i="10"/>
  <c r="CR49" i="10"/>
  <c r="DJ49" i="10"/>
  <c r="CR50" i="10"/>
  <c r="CR51" i="10"/>
  <c r="CR52" i="10"/>
  <c r="CR53" i="10"/>
  <c r="CR54" i="10"/>
  <c r="CR55" i="10"/>
  <c r="CR56" i="10"/>
  <c r="CR57" i="10"/>
  <c r="CR58" i="10"/>
  <c r="CR59" i="10"/>
  <c r="CR60" i="10"/>
  <c r="CR61" i="10"/>
  <c r="DJ61" i="10"/>
  <c r="CR62" i="10"/>
  <c r="CR63" i="10"/>
  <c r="CR64" i="10"/>
  <c r="CR65" i="10"/>
  <c r="CR66" i="10"/>
  <c r="CR67" i="10"/>
  <c r="CR68" i="10"/>
  <c r="CR69" i="10"/>
  <c r="DJ69" i="10"/>
  <c r="CR70" i="10"/>
  <c r="CR71" i="10"/>
  <c r="CR72" i="10"/>
  <c r="CR73" i="10"/>
  <c r="CR74" i="10"/>
  <c r="CR75" i="10"/>
  <c r="CR76" i="10"/>
  <c r="CR77" i="10"/>
  <c r="DJ77" i="10"/>
  <c r="CR78" i="10"/>
  <c r="CR79" i="10"/>
  <c r="BB95" i="10"/>
  <c r="BB94" i="10"/>
  <c r="BB93" i="10"/>
  <c r="AN80" i="10"/>
  <c r="AR91" i="10"/>
  <c r="AR89" i="10"/>
  <c r="AT81" i="10"/>
  <c r="BN79" i="10"/>
  <c r="Q79" i="10"/>
  <c r="BN78" i="10"/>
  <c r="Q78" i="10"/>
  <c r="BN77" i="10"/>
  <c r="Q77" i="10"/>
  <c r="BN76" i="10"/>
  <c r="Q76" i="10"/>
  <c r="BN75" i="10"/>
  <c r="Q75" i="10"/>
  <c r="BN74" i="10"/>
  <c r="Q74" i="10"/>
  <c r="BN73" i="10"/>
  <c r="Q73" i="10"/>
  <c r="BN72" i="10"/>
  <c r="Q72" i="10"/>
  <c r="BN71" i="10"/>
  <c r="Q71" i="10"/>
  <c r="BN70" i="10"/>
  <c r="Q70" i="10"/>
  <c r="BN69" i="10"/>
  <c r="Q69" i="10"/>
  <c r="BN68" i="10"/>
  <c r="Q68" i="10"/>
  <c r="BN67" i="10"/>
  <c r="Q67" i="10"/>
  <c r="BN66" i="10"/>
  <c r="Q66" i="10"/>
  <c r="BN65" i="10"/>
  <c r="Q65" i="10"/>
  <c r="BN64" i="10"/>
  <c r="Q64" i="10"/>
  <c r="BN63" i="10"/>
  <c r="Q63" i="10"/>
  <c r="BN62" i="10"/>
  <c r="Q62" i="10"/>
  <c r="BN61" i="10"/>
  <c r="Q61" i="10"/>
  <c r="BN60" i="10"/>
  <c r="Q60" i="10"/>
  <c r="BN59" i="10"/>
  <c r="Q59" i="10"/>
  <c r="BN58" i="10"/>
  <c r="Q58" i="10"/>
  <c r="BN57" i="10"/>
  <c r="Q57" i="10"/>
  <c r="BN56" i="10"/>
  <c r="Q56" i="10"/>
  <c r="BN55" i="10"/>
  <c r="Q55" i="10"/>
  <c r="BN54" i="10"/>
  <c r="Q54" i="10"/>
  <c r="BN53" i="10"/>
  <c r="Q53" i="10"/>
  <c r="BN52" i="10"/>
  <c r="Q52" i="10"/>
  <c r="BN51" i="10"/>
  <c r="Q51" i="10"/>
  <c r="BN50" i="10"/>
  <c r="Q50" i="10"/>
  <c r="BN49" i="10"/>
  <c r="Q49" i="10"/>
  <c r="BN48" i="10"/>
  <c r="Q48" i="10"/>
  <c r="BN47" i="10"/>
  <c r="Q47" i="10"/>
  <c r="BN46" i="10"/>
  <c r="Q46" i="10"/>
  <c r="CP37" i="10"/>
  <c r="BK37" i="10"/>
  <c r="AI37" i="10"/>
  <c r="G37" i="10"/>
  <c r="CP36" i="10"/>
  <c r="BK36" i="10"/>
  <c r="AI36" i="10"/>
  <c r="G36" i="10"/>
  <c r="CP35" i="10"/>
  <c r="BK35" i="10"/>
  <c r="AI35" i="10"/>
  <c r="G35" i="10"/>
  <c r="CP34" i="10"/>
  <c r="BK34" i="10"/>
  <c r="AI34" i="10"/>
  <c r="G34" i="10"/>
  <c r="CP33" i="10"/>
  <c r="BK33" i="10"/>
  <c r="AI33" i="10"/>
  <c r="G33" i="10"/>
  <c r="CP32" i="10"/>
  <c r="BK32" i="10"/>
  <c r="AI32" i="10"/>
  <c r="G32" i="10"/>
  <c r="CP31" i="10"/>
  <c r="BK31" i="10"/>
  <c r="AI31" i="10"/>
  <c r="G31" i="10"/>
  <c r="CP30" i="10"/>
  <c r="BK30" i="10"/>
  <c r="AI30" i="10"/>
  <c r="G30" i="10"/>
  <c r="CP29" i="10"/>
  <c r="BK29" i="10"/>
  <c r="AI29" i="10"/>
  <c r="G29" i="10"/>
  <c r="CP28" i="10"/>
  <c r="BK28" i="10"/>
  <c r="AI28" i="10"/>
  <c r="G28" i="10"/>
  <c r="CP27" i="10"/>
  <c r="BK27" i="10"/>
  <c r="AI27" i="10"/>
  <c r="G27" i="10"/>
  <c r="CP26" i="10"/>
  <c r="BK26" i="10"/>
  <c r="AI26" i="10"/>
  <c r="G26" i="10"/>
  <c r="CD20" i="10"/>
  <c r="BT9" i="10"/>
  <c r="AY9" i="10"/>
  <c r="O9" i="10"/>
  <c r="AY8" i="10"/>
  <c r="O8" i="10"/>
  <c r="H3" i="10"/>
  <c r="AR110" i="9"/>
  <c r="AR116" i="9"/>
  <c r="AR119" i="9"/>
  <c r="AI33" i="9"/>
  <c r="AI34" i="9"/>
  <c r="AI35" i="9"/>
  <c r="G37" i="9"/>
  <c r="AI37" i="9"/>
  <c r="BK37" i="9"/>
  <c r="CP37" i="9"/>
  <c r="AK143" i="9"/>
  <c r="BF142" i="9"/>
  <c r="DB18" i="9"/>
  <c r="BB96" i="9"/>
  <c r="BB95" i="9"/>
  <c r="AR89" i="9"/>
  <c r="AN80" i="9"/>
  <c r="AR91" i="9"/>
  <c r="AU175" i="9"/>
  <c r="AU174" i="9"/>
  <c r="CF46" i="9"/>
  <c r="CX48" i="9"/>
  <c r="CX49" i="9"/>
  <c r="CX50" i="9"/>
  <c r="CX51" i="9"/>
  <c r="CX52" i="9"/>
  <c r="CX53" i="9"/>
  <c r="CF54" i="9"/>
  <c r="CX54" i="9"/>
  <c r="CX55" i="9"/>
  <c r="CF56" i="9"/>
  <c r="CX56" i="9"/>
  <c r="DP56" i="9"/>
  <c r="CX57" i="9"/>
  <c r="CF58" i="9"/>
  <c r="CX58" i="9"/>
  <c r="CX59" i="9"/>
  <c r="CX60" i="9"/>
  <c r="CX61" i="9"/>
  <c r="CX62" i="9"/>
  <c r="CF63" i="9"/>
  <c r="CX63" i="9"/>
  <c r="DP63" i="9"/>
  <c r="CX64" i="9"/>
  <c r="CF65" i="9"/>
  <c r="DP65" i="9"/>
  <c r="CX65" i="9"/>
  <c r="CX66" i="9"/>
  <c r="CX67" i="9"/>
  <c r="CX68" i="9"/>
  <c r="CX69" i="9"/>
  <c r="CF70" i="9"/>
  <c r="CX70" i="9"/>
  <c r="DP70" i="9"/>
  <c r="CF71" i="9"/>
  <c r="CX71" i="9"/>
  <c r="CX72" i="9"/>
  <c r="CF73" i="9"/>
  <c r="CX73" i="9"/>
  <c r="CX74" i="9"/>
  <c r="CX75" i="9"/>
  <c r="CX76" i="9"/>
  <c r="CX77" i="9"/>
  <c r="CX78" i="9"/>
  <c r="CF79" i="9"/>
  <c r="CX79" i="9"/>
  <c r="DP79" i="9"/>
  <c r="CR48" i="9"/>
  <c r="CR49" i="9"/>
  <c r="CR50" i="9"/>
  <c r="CR51" i="9"/>
  <c r="CR52" i="9"/>
  <c r="CR53" i="9"/>
  <c r="CR54" i="9"/>
  <c r="CR55" i="9"/>
  <c r="CR56" i="9"/>
  <c r="DJ56" i="9"/>
  <c r="CR57" i="9"/>
  <c r="CR58" i="9"/>
  <c r="CR59" i="9"/>
  <c r="CR60" i="9"/>
  <c r="CR61" i="9"/>
  <c r="CR62" i="9"/>
  <c r="CR63" i="9"/>
  <c r="DJ63" i="9"/>
  <c r="CR64" i="9"/>
  <c r="CR65" i="9"/>
  <c r="CR66" i="9"/>
  <c r="CR67" i="9"/>
  <c r="CR68" i="9"/>
  <c r="CR69" i="9"/>
  <c r="CR70" i="9"/>
  <c r="DJ70" i="9"/>
  <c r="CR71" i="9"/>
  <c r="DJ71" i="9"/>
  <c r="CR72" i="9"/>
  <c r="CR73" i="9"/>
  <c r="DJ73" i="9"/>
  <c r="CR74" i="9"/>
  <c r="CR75" i="9"/>
  <c r="CR76" i="9"/>
  <c r="CR77" i="9"/>
  <c r="CR78" i="9"/>
  <c r="CR79" i="9"/>
  <c r="DJ79" i="9"/>
  <c r="CD20" i="9"/>
  <c r="AY142" i="9"/>
  <c r="AR142" i="9"/>
  <c r="CL76" i="9"/>
  <c r="BN76" i="9"/>
  <c r="CL75" i="9"/>
  <c r="BN75" i="9"/>
  <c r="CL74" i="9"/>
  <c r="BN74" i="9"/>
  <c r="CL73" i="9"/>
  <c r="BN73" i="9"/>
  <c r="CL72" i="9"/>
  <c r="BN72" i="9"/>
  <c r="AU189" i="9"/>
  <c r="CL71" i="9"/>
  <c r="DD71" i="9"/>
  <c r="BN71" i="9"/>
  <c r="CL70" i="9"/>
  <c r="DD70" i="9"/>
  <c r="BN70" i="9"/>
  <c r="Q76" i="9"/>
  <c r="Q75" i="9"/>
  <c r="Q74" i="9"/>
  <c r="Q73" i="9"/>
  <c r="Q72" i="9"/>
  <c r="Q71" i="9"/>
  <c r="Q70" i="9"/>
  <c r="Q55" i="9"/>
  <c r="BT9" i="9"/>
  <c r="BN79" i="9"/>
  <c r="BN78" i="9"/>
  <c r="BN77" i="9"/>
  <c r="BN69" i="9"/>
  <c r="BN68" i="9"/>
  <c r="BN67" i="9"/>
  <c r="BN66" i="9"/>
  <c r="BN65" i="9"/>
  <c r="BN64" i="9"/>
  <c r="BN63" i="9"/>
  <c r="BN62" i="9"/>
  <c r="BN61" i="9"/>
  <c r="BN60" i="9"/>
  <c r="BN59" i="9"/>
  <c r="BN58" i="9"/>
  <c r="BN57" i="9"/>
  <c r="BN56" i="9"/>
  <c r="BN55" i="9"/>
  <c r="BN54" i="9"/>
  <c r="BN53" i="9"/>
  <c r="BN52" i="9"/>
  <c r="BN51" i="9"/>
  <c r="BN50" i="9"/>
  <c r="BN49" i="9"/>
  <c r="BN48" i="9"/>
  <c r="BN47" i="9"/>
  <c r="BN46" i="9"/>
  <c r="CP36" i="9"/>
  <c r="CP35" i="9"/>
  <c r="CP34" i="9"/>
  <c r="CP33" i="9"/>
  <c r="CP32" i="9"/>
  <c r="CP31" i="9"/>
  <c r="CP30" i="9"/>
  <c r="CP29" i="9"/>
  <c r="CP28" i="9"/>
  <c r="CP27" i="9"/>
  <c r="CP26" i="9"/>
  <c r="BK36" i="9"/>
  <c r="BK35" i="9"/>
  <c r="BK34" i="9"/>
  <c r="BK33" i="9"/>
  <c r="BK32" i="9"/>
  <c r="BK31" i="9"/>
  <c r="BK30" i="9"/>
  <c r="BK29" i="9"/>
  <c r="BK28" i="9"/>
  <c r="BK27" i="9"/>
  <c r="BK26" i="9"/>
  <c r="AU195" i="9"/>
  <c r="AU194" i="9"/>
  <c r="AU193" i="9"/>
  <c r="AU192" i="9"/>
  <c r="AU191" i="9"/>
  <c r="AU190" i="9"/>
  <c r="AU188" i="9"/>
  <c r="AU187" i="9"/>
  <c r="AU186" i="9"/>
  <c r="AU185" i="9"/>
  <c r="AU184" i="9"/>
  <c r="AU183" i="9"/>
  <c r="AU182" i="9"/>
  <c r="AU181" i="9"/>
  <c r="AU180" i="9"/>
  <c r="AU179" i="9"/>
  <c r="AU178" i="9"/>
  <c r="AU177" i="9"/>
  <c r="AU176" i="9"/>
  <c r="AU196" i="9"/>
  <c r="CL79" i="9"/>
  <c r="DD79" i="9"/>
  <c r="CL78" i="9"/>
  <c r="CL77" i="9"/>
  <c r="CL69" i="9"/>
  <c r="CL68" i="9"/>
  <c r="CL67" i="9"/>
  <c r="CL66" i="9"/>
  <c r="CL65" i="9"/>
  <c r="CL64" i="9"/>
  <c r="CL63" i="9"/>
  <c r="DD63" i="9"/>
  <c r="CL62" i="9"/>
  <c r="CL61" i="9"/>
  <c r="CL60" i="9"/>
  <c r="CL59" i="9"/>
  <c r="CL58" i="9"/>
  <c r="CL57" i="9"/>
  <c r="CL56" i="9"/>
  <c r="DD56" i="9"/>
  <c r="CL55" i="9"/>
  <c r="CL54" i="9"/>
  <c r="DD54" i="9"/>
  <c r="CL53" i="9"/>
  <c r="CL52" i="9"/>
  <c r="CL51" i="9"/>
  <c r="CL50" i="9"/>
  <c r="CL49" i="9"/>
  <c r="CL48" i="9"/>
  <c r="Q79" i="9"/>
  <c r="Q78" i="9"/>
  <c r="Q77" i="9"/>
  <c r="Q69" i="9"/>
  <c r="Q68" i="9"/>
  <c r="Q67" i="9"/>
  <c r="Q66" i="9"/>
  <c r="Q65" i="9"/>
  <c r="Q64" i="9"/>
  <c r="Q63" i="9"/>
  <c r="Q62" i="9"/>
  <c r="Q61" i="9"/>
  <c r="Q60" i="9"/>
  <c r="Q59" i="9"/>
  <c r="Q58" i="9"/>
  <c r="Q57" i="9"/>
  <c r="Q56" i="9"/>
  <c r="Q54" i="9"/>
  <c r="Q53" i="9"/>
  <c r="Q52" i="9"/>
  <c r="Q51" i="9"/>
  <c r="Q50" i="9"/>
  <c r="Q49" i="9"/>
  <c r="Q48" i="9"/>
  <c r="Q47" i="9"/>
  <c r="Q46" i="9"/>
  <c r="AI36" i="9"/>
  <c r="AI32" i="9"/>
  <c r="AI31" i="9"/>
  <c r="AI30" i="9"/>
  <c r="AI29" i="9"/>
  <c r="AI28" i="9"/>
  <c r="AI27" i="9"/>
  <c r="AI26" i="9"/>
  <c r="G36" i="9"/>
  <c r="G35" i="9"/>
  <c r="G34" i="9"/>
  <c r="G33" i="9"/>
  <c r="G32" i="9"/>
  <c r="G31" i="9"/>
  <c r="G30" i="9"/>
  <c r="G29" i="9"/>
  <c r="G28" i="9"/>
  <c r="G27" i="9"/>
  <c r="G26" i="9"/>
  <c r="H3" i="9"/>
  <c r="AY9" i="9"/>
  <c r="AY8" i="9"/>
  <c r="O9" i="9"/>
  <c r="O8" i="9"/>
  <c r="BB94" i="9"/>
  <c r="BB93" i="9"/>
  <c r="AT81" i="9"/>
  <c r="C14" i="4"/>
  <c r="CX47" i="9"/>
  <c r="CX46" i="9"/>
  <c r="DP46" i="9"/>
  <c r="CR47" i="9"/>
  <c r="CR46" i="9"/>
  <c r="DJ46" i="9"/>
  <c r="CL47" i="9"/>
  <c r="CL46" i="9"/>
  <c r="DD46" i="9"/>
  <c r="K10" i="2"/>
  <c r="AY10" i="11"/>
  <c r="AY10" i="9"/>
  <c r="G16" i="7"/>
  <c r="B36" i="7"/>
  <c r="G30" i="7"/>
  <c r="C61" i="7"/>
  <c r="D61" i="7"/>
  <c r="D81" i="7"/>
  <c r="G29" i="7"/>
  <c r="C60" i="7"/>
  <c r="D60" i="7"/>
  <c r="E80" i="7"/>
  <c r="D80" i="7"/>
  <c r="I80" i="7"/>
  <c r="G28" i="7"/>
  <c r="C59" i="7"/>
  <c r="D79" i="7"/>
  <c r="G27" i="7"/>
  <c r="C58" i="7"/>
  <c r="D78" i="7"/>
  <c r="G26" i="7"/>
  <c r="D77" i="7"/>
  <c r="G25" i="7"/>
  <c r="C56" i="7"/>
  <c r="D56" i="7"/>
  <c r="E76" i="7"/>
  <c r="I76" i="7"/>
  <c r="D76" i="7"/>
  <c r="G24" i="7"/>
  <c r="C55" i="7"/>
  <c r="D75" i="7"/>
  <c r="G23" i="7"/>
  <c r="C54" i="7"/>
  <c r="D74" i="7"/>
  <c r="G22" i="7"/>
  <c r="D73" i="7"/>
  <c r="G21" i="7"/>
  <c r="C52" i="7"/>
  <c r="D52" i="7"/>
  <c r="E72" i="7"/>
  <c r="I72" i="7"/>
  <c r="D72" i="7"/>
  <c r="G20" i="7"/>
  <c r="D71" i="7"/>
  <c r="G19" i="7"/>
  <c r="D70" i="7"/>
  <c r="G18" i="7"/>
  <c r="D69" i="7"/>
  <c r="G17" i="7"/>
  <c r="D68" i="7"/>
  <c r="C47" i="7"/>
  <c r="F47" i="7"/>
  <c r="D67" i="7"/>
  <c r="C81" i="7"/>
  <c r="B81" i="7"/>
  <c r="C80" i="7"/>
  <c r="B80" i="7"/>
  <c r="C79" i="7"/>
  <c r="B79" i="7"/>
  <c r="C78" i="7"/>
  <c r="B78" i="7"/>
  <c r="C77" i="7"/>
  <c r="B77" i="7"/>
  <c r="C76" i="7"/>
  <c r="B76" i="7"/>
  <c r="C75" i="7"/>
  <c r="B75" i="7"/>
  <c r="C74" i="7"/>
  <c r="B74" i="7"/>
  <c r="C73" i="7"/>
  <c r="B73" i="7"/>
  <c r="C72" i="7"/>
  <c r="B72" i="7"/>
  <c r="C71" i="7"/>
  <c r="B71" i="7"/>
  <c r="C70" i="7"/>
  <c r="B70" i="7"/>
  <c r="C69" i="7"/>
  <c r="B69" i="7"/>
  <c r="C68" i="7"/>
  <c r="B68" i="7"/>
  <c r="C67" i="7"/>
  <c r="B67" i="7"/>
  <c r="B61" i="7"/>
  <c r="B60" i="7"/>
  <c r="B59" i="7"/>
  <c r="B58" i="7"/>
  <c r="B57" i="7"/>
  <c r="B56" i="7"/>
  <c r="B55" i="7"/>
  <c r="B54" i="7"/>
  <c r="B53" i="7"/>
  <c r="B52" i="7"/>
  <c r="B51" i="7"/>
  <c r="B50" i="7"/>
  <c r="B49" i="7"/>
  <c r="B48" i="7"/>
  <c r="B47" i="7"/>
  <c r="B30" i="7"/>
  <c r="B29" i="7"/>
  <c r="B28" i="7"/>
  <c r="B27" i="7"/>
  <c r="B26" i="7"/>
  <c r="B25" i="7"/>
  <c r="B24" i="7"/>
  <c r="B23" i="7"/>
  <c r="B22" i="7"/>
  <c r="B21" i="7"/>
  <c r="B20" i="7"/>
  <c r="B19" i="7"/>
  <c r="B18" i="7"/>
  <c r="B17" i="7"/>
  <c r="B16" i="7"/>
  <c r="K9" i="7"/>
  <c r="C9" i="7"/>
  <c r="K8" i="7"/>
  <c r="C8" i="7"/>
  <c r="B3" i="7"/>
  <c r="D16" i="5"/>
  <c r="H29" i="5"/>
  <c r="B45" i="5"/>
  <c r="B26" i="5"/>
  <c r="I53" i="5"/>
  <c r="H53" i="5"/>
  <c r="H68" i="5"/>
  <c r="G53" i="5"/>
  <c r="G68" i="5"/>
  <c r="I48" i="5"/>
  <c r="K55" i="5"/>
  <c r="I60" i="5"/>
  <c r="D18" i="5"/>
  <c r="I49" i="5"/>
  <c r="J53" i="5"/>
  <c r="F53" i="5"/>
  <c r="E53" i="5"/>
  <c r="J49" i="5"/>
  <c r="G49" i="5"/>
  <c r="J48" i="5"/>
  <c r="G48" i="5"/>
  <c r="K33" i="5"/>
  <c r="J33" i="5"/>
  <c r="F33" i="5"/>
  <c r="E33" i="5"/>
  <c r="K9" i="5"/>
  <c r="C9" i="5"/>
  <c r="K8" i="5"/>
  <c r="C8" i="5"/>
  <c r="B3" i="5"/>
  <c r="C30" i="3"/>
  <c r="D19" i="5"/>
  <c r="C18" i="4"/>
  <c r="F54" i="17"/>
  <c r="F55" i="17"/>
  <c r="H55" i="17"/>
  <c r="F53" i="17"/>
  <c r="H53" i="17"/>
  <c r="F50" i="17"/>
  <c r="H50" i="17"/>
  <c r="F49" i="17"/>
  <c r="H49" i="17"/>
  <c r="F47" i="17"/>
  <c r="H47" i="17"/>
  <c r="B117" i="17"/>
  <c r="B116" i="17"/>
  <c r="B115" i="17"/>
  <c r="B114" i="17"/>
  <c r="B113" i="17"/>
  <c r="B112" i="17"/>
  <c r="B111" i="17"/>
  <c r="B110" i="17"/>
  <c r="B109" i="17"/>
  <c r="B108" i="17"/>
  <c r="B102" i="17"/>
  <c r="B101" i="17"/>
  <c r="B100" i="17"/>
  <c r="B99" i="17"/>
  <c r="B98" i="17"/>
  <c r="B97" i="17"/>
  <c r="B96" i="17"/>
  <c r="B95" i="17"/>
  <c r="B94" i="17"/>
  <c r="B93" i="17"/>
  <c r="E87" i="17"/>
  <c r="E86" i="17"/>
  <c r="F86" i="17"/>
  <c r="E85" i="17"/>
  <c r="E84" i="17"/>
  <c r="E83" i="17"/>
  <c r="E82" i="17"/>
  <c r="F82" i="17"/>
  <c r="E81" i="17"/>
  <c r="E80" i="17"/>
  <c r="E79" i="17"/>
  <c r="E78" i="17"/>
  <c r="D87" i="17"/>
  <c r="F87" i="17"/>
  <c r="D86" i="17"/>
  <c r="D85" i="17"/>
  <c r="F85" i="17"/>
  <c r="D84" i="17"/>
  <c r="D83" i="17"/>
  <c r="F83" i="17"/>
  <c r="D82" i="17"/>
  <c r="D81" i="17"/>
  <c r="F81" i="17"/>
  <c r="D80" i="17"/>
  <c r="D79" i="17"/>
  <c r="F79" i="17"/>
  <c r="D78" i="17"/>
  <c r="H54" i="17"/>
  <c r="G41" i="17"/>
  <c r="G40" i="17"/>
  <c r="G39" i="17"/>
  <c r="G38" i="17"/>
  <c r="G37" i="17"/>
  <c r="G36" i="17"/>
  <c r="G35" i="17"/>
  <c r="G34" i="17"/>
  <c r="G33" i="17"/>
  <c r="G32" i="17"/>
  <c r="G31" i="17"/>
  <c r="G30" i="17"/>
  <c r="G29" i="17"/>
  <c r="D117" i="17"/>
  <c r="D116" i="17"/>
  <c r="D115" i="17"/>
  <c r="D114" i="17"/>
  <c r="D113" i="17"/>
  <c r="D112" i="17"/>
  <c r="D111" i="17"/>
  <c r="D110" i="17"/>
  <c r="D109" i="17"/>
  <c r="D108" i="17"/>
  <c r="C117" i="17"/>
  <c r="C116" i="17"/>
  <c r="C115" i="17"/>
  <c r="C114" i="17"/>
  <c r="C113" i="17"/>
  <c r="C112" i="17"/>
  <c r="C111" i="17"/>
  <c r="C110" i="17"/>
  <c r="C109" i="17"/>
  <c r="C108" i="17"/>
  <c r="B56" i="17"/>
  <c r="B55" i="17"/>
  <c r="B54" i="17"/>
  <c r="B53" i="17"/>
  <c r="B52" i="17"/>
  <c r="B51" i="17"/>
  <c r="B50" i="17"/>
  <c r="B49" i="17"/>
  <c r="B48" i="17"/>
  <c r="B47" i="17"/>
  <c r="C78" i="17"/>
  <c r="F78" i="17"/>
  <c r="C79" i="17"/>
  <c r="C80" i="17"/>
  <c r="C81" i="17"/>
  <c r="C82" i="17"/>
  <c r="C83" i="17"/>
  <c r="C84" i="17"/>
  <c r="F84" i="17"/>
  <c r="C85" i="17"/>
  <c r="C86" i="17"/>
  <c r="C87" i="17"/>
  <c r="B78" i="17"/>
  <c r="B79" i="17"/>
  <c r="J25" i="17"/>
  <c r="J24" i="17"/>
  <c r="J23" i="17"/>
  <c r="J22" i="17"/>
  <c r="J21" i="17"/>
  <c r="J20" i="17"/>
  <c r="J19" i="17"/>
  <c r="J18" i="17"/>
  <c r="J17" i="17"/>
  <c r="J16" i="17"/>
  <c r="J39" i="17"/>
  <c r="J38" i="17"/>
  <c r="J37" i="17"/>
  <c r="J36" i="17"/>
  <c r="J35" i="17"/>
  <c r="J34" i="17"/>
  <c r="J33" i="17"/>
  <c r="J32" i="17"/>
  <c r="J31" i="17"/>
  <c r="J30" i="17"/>
  <c r="J29" i="17"/>
  <c r="G25" i="17"/>
  <c r="G24" i="17"/>
  <c r="G23" i="17"/>
  <c r="G22" i="17"/>
  <c r="G21" i="17"/>
  <c r="G20" i="17"/>
  <c r="G19" i="17"/>
  <c r="G18" i="17"/>
  <c r="G17" i="17"/>
  <c r="G16" i="17"/>
  <c r="A116" i="17"/>
  <c r="A115" i="17"/>
  <c r="A114" i="17"/>
  <c r="A113" i="17"/>
  <c r="A112" i="17"/>
  <c r="A111" i="17"/>
  <c r="A110" i="17"/>
  <c r="A109" i="17"/>
  <c r="A108" i="17"/>
  <c r="A101" i="17"/>
  <c r="A100" i="17"/>
  <c r="A99" i="17"/>
  <c r="A98" i="17"/>
  <c r="A97" i="17"/>
  <c r="A96" i="17"/>
  <c r="A95" i="17"/>
  <c r="A94" i="17"/>
  <c r="A93" i="17"/>
  <c r="B87" i="17"/>
  <c r="B86" i="17"/>
  <c r="B85" i="17"/>
  <c r="B84" i="17"/>
  <c r="B83" i="17"/>
  <c r="B82" i="17"/>
  <c r="B81" i="17"/>
  <c r="B80" i="17"/>
  <c r="A86" i="17"/>
  <c r="A85" i="17"/>
  <c r="A84" i="17"/>
  <c r="A83" i="17"/>
  <c r="A82" i="17"/>
  <c r="A81" i="17"/>
  <c r="A80" i="17"/>
  <c r="A79" i="17"/>
  <c r="A78" i="17"/>
  <c r="B61" i="17"/>
  <c r="A56" i="17"/>
  <c r="A55" i="17"/>
  <c r="A54" i="17"/>
  <c r="A53" i="17"/>
  <c r="A52" i="17"/>
  <c r="A51" i="17"/>
  <c r="A50" i="17"/>
  <c r="A49" i="17"/>
  <c r="A48" i="17"/>
  <c r="A47" i="17"/>
  <c r="B3" i="17"/>
  <c r="C8" i="17"/>
  <c r="K8" i="17"/>
  <c r="C9" i="17"/>
  <c r="K9" i="17"/>
  <c r="B54" i="6"/>
  <c r="C54" i="6"/>
  <c r="B53" i="6"/>
  <c r="C53" i="6"/>
  <c r="B52" i="6"/>
  <c r="C52" i="6"/>
  <c r="B51" i="6"/>
  <c r="C51" i="6"/>
  <c r="B50" i="6"/>
  <c r="C50" i="6"/>
  <c r="B49" i="6"/>
  <c r="C49" i="6"/>
  <c r="B48" i="6"/>
  <c r="C48" i="6"/>
  <c r="D21" i="6"/>
  <c r="D20" i="6"/>
  <c r="D19" i="6"/>
  <c r="D18" i="6"/>
  <c r="D17" i="6"/>
  <c r="D16" i="6"/>
  <c r="D15" i="6"/>
  <c r="C21" i="6"/>
  <c r="C20" i="6"/>
  <c r="C19" i="6"/>
  <c r="C18" i="6"/>
  <c r="C17" i="6"/>
  <c r="C16" i="6"/>
  <c r="C15" i="6"/>
  <c r="C37" i="6"/>
  <c r="C36" i="6"/>
  <c r="C35" i="6"/>
  <c r="C34" i="6"/>
  <c r="C33" i="6"/>
  <c r="C32" i="6"/>
  <c r="C31" i="6"/>
  <c r="C30" i="6"/>
  <c r="C29" i="6"/>
  <c r="C28" i="6"/>
  <c r="C27" i="6"/>
  <c r="C26" i="6"/>
  <c r="C25" i="6"/>
  <c r="B43" i="6"/>
  <c r="F54" i="6"/>
  <c r="G53" i="6"/>
  <c r="F53" i="6"/>
  <c r="E53" i="6"/>
  <c r="H53" i="6"/>
  <c r="G52" i="6"/>
  <c r="F52" i="6"/>
  <c r="E52" i="6"/>
  <c r="H52" i="6"/>
  <c r="G51" i="6"/>
  <c r="F51" i="6"/>
  <c r="E51" i="6"/>
  <c r="H51" i="6"/>
  <c r="G50" i="6"/>
  <c r="G49" i="6"/>
  <c r="F49" i="6"/>
  <c r="E49" i="6"/>
  <c r="H49" i="6"/>
  <c r="G48" i="6"/>
  <c r="F48" i="6"/>
  <c r="E48" i="6"/>
  <c r="D54" i="6"/>
  <c r="D53" i="6"/>
  <c r="D52" i="6"/>
  <c r="J52" i="6"/>
  <c r="D51" i="6"/>
  <c r="D50" i="6"/>
  <c r="D49" i="6"/>
  <c r="D48" i="6"/>
  <c r="D56" i="6"/>
  <c r="K9" i="6"/>
  <c r="C9" i="6"/>
  <c r="K8" i="6"/>
  <c r="C8" i="6"/>
  <c r="B3" i="6"/>
  <c r="B28" i="13"/>
  <c r="B27" i="13"/>
  <c r="B26" i="13"/>
  <c r="B25" i="13"/>
  <c r="B107" i="13"/>
  <c r="B24" i="13"/>
  <c r="B23" i="13"/>
  <c r="B22" i="13"/>
  <c r="B98" i="13"/>
  <c r="B21" i="13"/>
  <c r="B95" i="13"/>
  <c r="B20" i="13"/>
  <c r="B92" i="13"/>
  <c r="B19" i="13"/>
  <c r="B18" i="13"/>
  <c r="B17" i="13"/>
  <c r="B83" i="13"/>
  <c r="E116" i="13"/>
  <c r="A117" i="13"/>
  <c r="L116" i="13"/>
  <c r="L117" i="13"/>
  <c r="A114" i="13"/>
  <c r="H113" i="13"/>
  <c r="G113" i="13"/>
  <c r="E113" i="13"/>
  <c r="I114" i="13"/>
  <c r="A111" i="13"/>
  <c r="E110" i="13"/>
  <c r="A108" i="13"/>
  <c r="J107" i="13"/>
  <c r="G107" i="13"/>
  <c r="G108" i="13"/>
  <c r="E107" i="13"/>
  <c r="A105" i="13"/>
  <c r="C104" i="13"/>
  <c r="L104" i="13"/>
  <c r="L105" i="13"/>
  <c r="E104" i="13"/>
  <c r="A102" i="13"/>
  <c r="H101" i="13"/>
  <c r="G101" i="13"/>
  <c r="E101" i="13"/>
  <c r="A99" i="13"/>
  <c r="G98" i="13"/>
  <c r="L98" i="13"/>
  <c r="E98" i="13"/>
  <c r="A96" i="13"/>
  <c r="G95" i="13"/>
  <c r="L95" i="13"/>
  <c r="E95" i="13"/>
  <c r="M95" i="13"/>
  <c r="A93" i="13"/>
  <c r="L92" i="13"/>
  <c r="E92" i="13"/>
  <c r="M92" i="13"/>
  <c r="A90" i="13"/>
  <c r="G89" i="13"/>
  <c r="G90" i="13"/>
  <c r="H90" i="13"/>
  <c r="L89" i="13"/>
  <c r="L90" i="13"/>
  <c r="M90" i="13"/>
  <c r="E89" i="13"/>
  <c r="M89" i="13"/>
  <c r="A87" i="13"/>
  <c r="L86" i="13"/>
  <c r="E86" i="13"/>
  <c r="M86" i="13"/>
  <c r="A84" i="13"/>
  <c r="G83" i="13"/>
  <c r="G84" i="13"/>
  <c r="H84" i="13"/>
  <c r="L83" i="13"/>
  <c r="L84" i="13"/>
  <c r="M84" i="13"/>
  <c r="E83" i="13"/>
  <c r="M83" i="13"/>
  <c r="A81" i="13"/>
  <c r="M80" i="13"/>
  <c r="E80" i="13"/>
  <c r="G81" i="13"/>
  <c r="H81" i="13"/>
  <c r="A78" i="13"/>
  <c r="E77" i="13"/>
  <c r="H116" i="13"/>
  <c r="G104" i="13"/>
  <c r="H104" i="13"/>
  <c r="H98" i="13"/>
  <c r="H95" i="13"/>
  <c r="G92" i="13"/>
  <c r="H92" i="13"/>
  <c r="H89" i="13"/>
  <c r="G86" i="13"/>
  <c r="H86" i="13"/>
  <c r="H83" i="13"/>
  <c r="G80" i="13"/>
  <c r="H80" i="13"/>
  <c r="A75" i="13"/>
  <c r="L74" i="13"/>
  <c r="L75" i="13"/>
  <c r="E74" i="13"/>
  <c r="G75" i="13"/>
  <c r="M74" i="13"/>
  <c r="G74" i="13"/>
  <c r="H75" i="13"/>
  <c r="H74" i="13"/>
  <c r="A77" i="13"/>
  <c r="A80" i="13"/>
  <c r="C117" i="13"/>
  <c r="C116" i="13"/>
  <c r="C111" i="13"/>
  <c r="C107" i="13"/>
  <c r="C105" i="13"/>
  <c r="C99" i="13"/>
  <c r="C96" i="13"/>
  <c r="C95" i="13"/>
  <c r="C93" i="13"/>
  <c r="C92" i="13"/>
  <c r="C90" i="13"/>
  <c r="C89" i="13"/>
  <c r="C87" i="13"/>
  <c r="C86" i="13"/>
  <c r="C84" i="13"/>
  <c r="C83" i="13"/>
  <c r="C81" i="13"/>
  <c r="C80" i="13"/>
  <c r="C75" i="13"/>
  <c r="J116" i="13"/>
  <c r="I116" i="13"/>
  <c r="I113" i="13"/>
  <c r="I110" i="13"/>
  <c r="I111" i="13"/>
  <c r="K107" i="13"/>
  <c r="K108" i="13"/>
  <c r="K101" i="13"/>
  <c r="J101" i="13"/>
  <c r="J98" i="13"/>
  <c r="J99" i="13"/>
  <c r="K95" i="13"/>
  <c r="J95" i="13"/>
  <c r="I95" i="13"/>
  <c r="K92" i="13"/>
  <c r="J92" i="13"/>
  <c r="I92" i="13"/>
  <c r="K89" i="13"/>
  <c r="J89" i="13"/>
  <c r="J90" i="13"/>
  <c r="I89" i="13"/>
  <c r="K86" i="13"/>
  <c r="J86" i="13"/>
  <c r="I86" i="13"/>
  <c r="K83" i="13"/>
  <c r="K84" i="13"/>
  <c r="J83" i="13"/>
  <c r="I83" i="13"/>
  <c r="K80" i="13"/>
  <c r="K81" i="13"/>
  <c r="J80" i="13"/>
  <c r="I80" i="13"/>
  <c r="K74" i="13"/>
  <c r="J74" i="13"/>
  <c r="I74" i="13"/>
  <c r="F116" i="13"/>
  <c r="F110" i="13"/>
  <c r="F101" i="13"/>
  <c r="F98" i="13"/>
  <c r="F95" i="13"/>
  <c r="F92" i="13"/>
  <c r="F89" i="13"/>
  <c r="F86" i="13"/>
  <c r="F83" i="13"/>
  <c r="F80" i="13"/>
  <c r="F74" i="13"/>
  <c r="E117" i="13"/>
  <c r="E108" i="13"/>
  <c r="E99" i="13"/>
  <c r="E96" i="13"/>
  <c r="E93" i="13"/>
  <c r="E90" i="13"/>
  <c r="E87" i="13"/>
  <c r="E84" i="13"/>
  <c r="E81" i="13"/>
  <c r="E75" i="13"/>
  <c r="C74" i="13"/>
  <c r="G61" i="13"/>
  <c r="F61" i="13"/>
  <c r="G60" i="13"/>
  <c r="F60" i="13"/>
  <c r="G59" i="13"/>
  <c r="F59" i="13"/>
  <c r="G58" i="13"/>
  <c r="F58" i="13"/>
  <c r="G57" i="13"/>
  <c r="F57" i="13"/>
  <c r="G56" i="13"/>
  <c r="F56" i="13"/>
  <c r="G55" i="13"/>
  <c r="F55" i="13"/>
  <c r="G54" i="13"/>
  <c r="F54" i="13"/>
  <c r="G53" i="13"/>
  <c r="F53" i="13"/>
  <c r="G52" i="13"/>
  <c r="F52" i="13"/>
  <c r="G51" i="13"/>
  <c r="F51" i="13"/>
  <c r="G50" i="13"/>
  <c r="F50" i="13"/>
  <c r="G49" i="13"/>
  <c r="F49" i="13"/>
  <c r="G48" i="13"/>
  <c r="F48" i="13"/>
  <c r="G47" i="13"/>
  <c r="F47" i="13"/>
  <c r="G46" i="13"/>
  <c r="F46" i="13"/>
  <c r="G45" i="13"/>
  <c r="F45" i="13"/>
  <c r="G44" i="13"/>
  <c r="F44" i="13"/>
  <c r="G43" i="13"/>
  <c r="F43" i="13"/>
  <c r="G42" i="13"/>
  <c r="F42" i="13"/>
  <c r="G41" i="13"/>
  <c r="F41" i="13"/>
  <c r="G40" i="13"/>
  <c r="F40" i="13"/>
  <c r="G39" i="13"/>
  <c r="F39" i="13"/>
  <c r="G38" i="13"/>
  <c r="F38" i="13"/>
  <c r="G37" i="13"/>
  <c r="F37" i="13"/>
  <c r="G36" i="13"/>
  <c r="F36" i="13"/>
  <c r="G35" i="13"/>
  <c r="F35" i="13"/>
  <c r="G34" i="13"/>
  <c r="F34" i="13"/>
  <c r="G33" i="13"/>
  <c r="F33" i="13"/>
  <c r="D61" i="13"/>
  <c r="D60" i="13"/>
  <c r="D59" i="13"/>
  <c r="D58" i="13"/>
  <c r="D57" i="13"/>
  <c r="D56" i="13"/>
  <c r="D55" i="13"/>
  <c r="D54" i="13"/>
  <c r="D53" i="13"/>
  <c r="D52" i="13"/>
  <c r="D51" i="13"/>
  <c r="D50" i="13"/>
  <c r="D49" i="13"/>
  <c r="D48" i="13"/>
  <c r="D47" i="13"/>
  <c r="D46" i="13"/>
  <c r="D45" i="13"/>
  <c r="D44" i="13"/>
  <c r="D43" i="13"/>
  <c r="D42" i="13"/>
  <c r="D41" i="13"/>
  <c r="D40" i="13"/>
  <c r="D39" i="13"/>
  <c r="D38" i="13"/>
  <c r="D37" i="13"/>
  <c r="D36" i="13"/>
  <c r="D35" i="13"/>
  <c r="D34" i="13"/>
  <c r="D33" i="13"/>
  <c r="G32" i="13"/>
  <c r="F32" i="13"/>
  <c r="D32" i="13"/>
  <c r="G28" i="13"/>
  <c r="F28" i="13"/>
  <c r="G27" i="13"/>
  <c r="F27" i="13"/>
  <c r="G26" i="13"/>
  <c r="F26" i="13"/>
  <c r="G25" i="13"/>
  <c r="F25" i="13"/>
  <c r="G24" i="13"/>
  <c r="F24" i="13"/>
  <c r="G23" i="13"/>
  <c r="F23" i="13"/>
  <c r="G22" i="13"/>
  <c r="F22" i="13"/>
  <c r="G21" i="13"/>
  <c r="F21" i="13"/>
  <c r="G20" i="13"/>
  <c r="F20" i="13"/>
  <c r="G19" i="13"/>
  <c r="F19" i="13"/>
  <c r="G18" i="13"/>
  <c r="F18" i="13"/>
  <c r="G17" i="13"/>
  <c r="F17" i="13"/>
  <c r="G16" i="13"/>
  <c r="F16" i="13"/>
  <c r="G15" i="13"/>
  <c r="F15" i="13"/>
  <c r="G14" i="13"/>
  <c r="F14" i="13"/>
  <c r="D28" i="13"/>
  <c r="D27" i="13"/>
  <c r="D26" i="13"/>
  <c r="D25" i="13"/>
  <c r="D24" i="13"/>
  <c r="D23" i="13"/>
  <c r="D22" i="13"/>
  <c r="D21" i="13"/>
  <c r="D20" i="13"/>
  <c r="D19" i="13"/>
  <c r="D18" i="13"/>
  <c r="D17" i="13"/>
  <c r="D16" i="13"/>
  <c r="D15" i="13"/>
  <c r="D14" i="13"/>
  <c r="A116" i="13"/>
  <c r="B116" i="13"/>
  <c r="B113" i="13"/>
  <c r="A113" i="13"/>
  <c r="B110" i="13"/>
  <c r="A110" i="13"/>
  <c r="A107" i="13"/>
  <c r="B104" i="13"/>
  <c r="A104" i="13"/>
  <c r="B101" i="13"/>
  <c r="A101" i="13"/>
  <c r="A98" i="13"/>
  <c r="A95" i="13"/>
  <c r="A92" i="13"/>
  <c r="B89" i="13"/>
  <c r="A89" i="13"/>
  <c r="B86" i="13"/>
  <c r="A86" i="13"/>
  <c r="B80" i="13"/>
  <c r="B77" i="13"/>
  <c r="B74" i="13"/>
  <c r="A83" i="13"/>
  <c r="A74" i="13"/>
  <c r="K75" i="13"/>
  <c r="K87" i="13"/>
  <c r="K90" i="13"/>
  <c r="J75" i="13"/>
  <c r="J84" i="13"/>
  <c r="J87" i="13"/>
  <c r="J93" i="13"/>
  <c r="J108" i="13"/>
  <c r="I75" i="13"/>
  <c r="I81" i="13"/>
  <c r="I84" i="13"/>
  <c r="I90" i="13"/>
  <c r="K9" i="13"/>
  <c r="C9" i="13"/>
  <c r="K8" i="13"/>
  <c r="C8" i="13"/>
  <c r="B3" i="13"/>
  <c r="B3" i="1"/>
  <c r="B16" i="8"/>
  <c r="B17" i="8"/>
  <c r="B18" i="8"/>
  <c r="C48" i="8"/>
  <c r="G48" i="8"/>
  <c r="C49" i="8"/>
  <c r="C50" i="8"/>
  <c r="C51" i="8"/>
  <c r="C52" i="8"/>
  <c r="C53" i="8"/>
  <c r="C54" i="8"/>
  <c r="C55" i="8"/>
  <c r="C56" i="8"/>
  <c r="C57" i="8"/>
  <c r="C58" i="8"/>
  <c r="C59" i="8"/>
  <c r="C60" i="8"/>
  <c r="C61" i="8"/>
  <c r="C62" i="8"/>
  <c r="G49" i="8"/>
  <c r="G70" i="8"/>
  <c r="K70" i="8"/>
  <c r="G50" i="8"/>
  <c r="G71" i="8"/>
  <c r="K71" i="8"/>
  <c r="G51" i="8"/>
  <c r="G52" i="8"/>
  <c r="G53" i="8"/>
  <c r="G54" i="8"/>
  <c r="G55" i="8"/>
  <c r="G76" i="8"/>
  <c r="K76" i="8"/>
  <c r="G56" i="8"/>
  <c r="G57" i="8"/>
  <c r="G58" i="8"/>
  <c r="G79" i="8"/>
  <c r="K79" i="8"/>
  <c r="G59" i="8"/>
  <c r="G60" i="8"/>
  <c r="G61" i="8"/>
  <c r="G82" i="8"/>
  <c r="K82" i="8"/>
  <c r="G62" i="8"/>
  <c r="G83" i="8"/>
  <c r="K83" i="8"/>
  <c r="F48" i="8"/>
  <c r="F49" i="8"/>
  <c r="F70" i="8"/>
  <c r="J70" i="8"/>
  <c r="F50" i="8"/>
  <c r="F51" i="8"/>
  <c r="F52" i="8"/>
  <c r="F53" i="8"/>
  <c r="F74" i="8"/>
  <c r="J74" i="8"/>
  <c r="F54" i="8"/>
  <c r="F55" i="8"/>
  <c r="F56" i="8"/>
  <c r="F57" i="8"/>
  <c r="F58" i="8"/>
  <c r="F79" i="8"/>
  <c r="J79" i="8"/>
  <c r="F59" i="8"/>
  <c r="F60" i="8"/>
  <c r="F61" i="8"/>
  <c r="F62" i="8"/>
  <c r="F83" i="8"/>
  <c r="J83" i="8"/>
  <c r="E48" i="8"/>
  <c r="E49" i="8"/>
  <c r="E50" i="8"/>
  <c r="J50" i="8"/>
  <c r="E51" i="8"/>
  <c r="E52" i="8"/>
  <c r="J52" i="8"/>
  <c r="E53" i="8"/>
  <c r="J53" i="8"/>
  <c r="E54" i="8"/>
  <c r="J54" i="8"/>
  <c r="E55" i="8"/>
  <c r="J55" i="8"/>
  <c r="E56" i="8"/>
  <c r="E57" i="8"/>
  <c r="E58" i="8"/>
  <c r="E59" i="8"/>
  <c r="E60" i="8"/>
  <c r="I60" i="8"/>
  <c r="E61" i="8"/>
  <c r="E82" i="8"/>
  <c r="I82" i="8"/>
  <c r="E62" i="8"/>
  <c r="D83" i="8"/>
  <c r="D82" i="8"/>
  <c r="F82" i="8"/>
  <c r="J82" i="8"/>
  <c r="D81" i="8"/>
  <c r="D80" i="8"/>
  <c r="E80" i="8"/>
  <c r="I80" i="8"/>
  <c r="G80" i="8"/>
  <c r="K80" i="8"/>
  <c r="D79" i="8"/>
  <c r="D78" i="8"/>
  <c r="F78" i="8"/>
  <c r="J78" i="8"/>
  <c r="D77" i="8"/>
  <c r="D76" i="8"/>
  <c r="F76" i="8"/>
  <c r="J76" i="8"/>
  <c r="E76" i="8"/>
  <c r="I76" i="8"/>
  <c r="D75" i="8"/>
  <c r="F75" i="8"/>
  <c r="J75" i="8"/>
  <c r="D74" i="8"/>
  <c r="G74" i="8"/>
  <c r="K74" i="8"/>
  <c r="D73" i="8"/>
  <c r="D72" i="8"/>
  <c r="E72" i="8"/>
  <c r="F72" i="8"/>
  <c r="J72" i="8"/>
  <c r="G72" i="8"/>
  <c r="K72" i="8"/>
  <c r="I72" i="8"/>
  <c r="D71" i="8"/>
  <c r="F71" i="8"/>
  <c r="J71" i="8"/>
  <c r="D69" i="8"/>
  <c r="F69" i="8"/>
  <c r="J69" i="8"/>
  <c r="C83" i="8"/>
  <c r="C82" i="8"/>
  <c r="C81" i="8"/>
  <c r="C80" i="8"/>
  <c r="C79" i="8"/>
  <c r="C78" i="8"/>
  <c r="C77" i="8"/>
  <c r="C76" i="8"/>
  <c r="C75" i="8"/>
  <c r="C74" i="8"/>
  <c r="C73" i="8"/>
  <c r="C72" i="8"/>
  <c r="C71" i="8"/>
  <c r="C70" i="8"/>
  <c r="C69" i="8"/>
  <c r="B83" i="8"/>
  <c r="B82" i="8"/>
  <c r="B81" i="8"/>
  <c r="B80" i="8"/>
  <c r="B79" i="8"/>
  <c r="B78" i="8"/>
  <c r="B77" i="8"/>
  <c r="B76" i="8"/>
  <c r="B75" i="8"/>
  <c r="B74" i="8"/>
  <c r="B73" i="8"/>
  <c r="B72" i="8"/>
  <c r="B71" i="8"/>
  <c r="B70" i="8"/>
  <c r="B69" i="8"/>
  <c r="B62" i="8"/>
  <c r="B61" i="8"/>
  <c r="B60" i="8"/>
  <c r="B59" i="8"/>
  <c r="B58" i="8"/>
  <c r="B57" i="8"/>
  <c r="B56" i="8"/>
  <c r="B55" i="8"/>
  <c r="B54" i="8"/>
  <c r="B53" i="8"/>
  <c r="B52" i="8"/>
  <c r="B51" i="8"/>
  <c r="B50" i="8"/>
  <c r="B49" i="8"/>
  <c r="B48" i="8"/>
  <c r="J62" i="8"/>
  <c r="J59" i="8"/>
  <c r="I59" i="8"/>
  <c r="J58" i="8"/>
  <c r="J57" i="8"/>
  <c r="I57" i="8"/>
  <c r="J56" i="8"/>
  <c r="I56" i="8"/>
  <c r="I55" i="8"/>
  <c r="J51" i="8"/>
  <c r="I51" i="8"/>
  <c r="B30" i="8"/>
  <c r="B29" i="8"/>
  <c r="B28" i="8"/>
  <c r="B27" i="8"/>
  <c r="B26" i="8"/>
  <c r="B25" i="8"/>
  <c r="B24" i="8"/>
  <c r="B23" i="8"/>
  <c r="B22" i="8"/>
  <c r="B21" i="8"/>
  <c r="B20" i="8"/>
  <c r="B19" i="8"/>
  <c r="K9" i="8"/>
  <c r="C9" i="8"/>
  <c r="K8" i="8"/>
  <c r="C8" i="8"/>
  <c r="B3" i="8"/>
  <c r="D70" i="8"/>
  <c r="E70" i="8"/>
  <c r="I70" i="8"/>
  <c r="G69" i="8"/>
  <c r="K69" i="8"/>
  <c r="E69" i="8"/>
  <c r="I69" i="8"/>
  <c r="J49" i="8"/>
  <c r="I49" i="8"/>
  <c r="I48" i="8"/>
  <c r="J48" i="8"/>
  <c r="C17" i="4"/>
  <c r="C16" i="4"/>
  <c r="D70" i="15"/>
  <c r="D96" i="15"/>
  <c r="H96" i="15"/>
  <c r="K9" i="4"/>
  <c r="C9" i="4"/>
  <c r="K8" i="4"/>
  <c r="C8" i="4"/>
  <c r="B3" i="4"/>
  <c r="C8" i="3"/>
  <c r="D30" i="3"/>
  <c r="K9" i="3"/>
  <c r="K8" i="3"/>
  <c r="C9" i="3"/>
  <c r="B3" i="3"/>
  <c r="E26" i="15"/>
  <c r="D73" i="15"/>
  <c r="F73" i="15"/>
  <c r="I73" i="15"/>
  <c r="E73" i="15"/>
  <c r="E99" i="15"/>
  <c r="E25" i="15"/>
  <c r="F72" i="15"/>
  <c r="F98" i="15"/>
  <c r="J98" i="15"/>
  <c r="D72" i="15"/>
  <c r="D98" i="15"/>
  <c r="H98" i="15"/>
  <c r="E72" i="15"/>
  <c r="E98" i="15"/>
  <c r="I98" i="15"/>
  <c r="E24" i="15"/>
  <c r="D71" i="15"/>
  <c r="D97" i="15"/>
  <c r="E23" i="15"/>
  <c r="E70" i="15"/>
  <c r="E96" i="15"/>
  <c r="E22" i="15"/>
  <c r="D69" i="15"/>
  <c r="E21" i="15"/>
  <c r="F68" i="15"/>
  <c r="F94" i="15"/>
  <c r="J94" i="15"/>
  <c r="E68" i="15"/>
  <c r="E94" i="15"/>
  <c r="I94" i="15"/>
  <c r="E20" i="15"/>
  <c r="F67" i="15"/>
  <c r="I67" i="15"/>
  <c r="D67" i="15"/>
  <c r="E19" i="15"/>
  <c r="D66" i="15"/>
  <c r="F66" i="15"/>
  <c r="F92" i="15"/>
  <c r="J92" i="15"/>
  <c r="E66" i="15"/>
  <c r="E92" i="15"/>
  <c r="I92" i="15"/>
  <c r="E18" i="15"/>
  <c r="D65" i="15"/>
  <c r="D91" i="15"/>
  <c r="H91" i="15"/>
  <c r="E65" i="15"/>
  <c r="E91" i="15"/>
  <c r="I91" i="15"/>
  <c r="E17" i="15"/>
  <c r="D64" i="15"/>
  <c r="D90" i="15"/>
  <c r="E16" i="15"/>
  <c r="F63" i="15"/>
  <c r="I63" i="15"/>
  <c r="E63" i="15"/>
  <c r="E89" i="15"/>
  <c r="I89" i="15"/>
  <c r="D63" i="15"/>
  <c r="D89" i="15"/>
  <c r="H89" i="15"/>
  <c r="E15" i="15"/>
  <c r="D62" i="15"/>
  <c r="D88" i="15"/>
  <c r="F62" i="15"/>
  <c r="C99" i="15"/>
  <c r="C98" i="15"/>
  <c r="C97" i="15"/>
  <c r="C96" i="15"/>
  <c r="C95" i="15"/>
  <c r="C94" i="15"/>
  <c r="C93" i="15"/>
  <c r="D93" i="15"/>
  <c r="H93" i="15"/>
  <c r="C92" i="15"/>
  <c r="D92" i="15"/>
  <c r="H92" i="15"/>
  <c r="C91" i="15"/>
  <c r="C90" i="15"/>
  <c r="C89" i="15"/>
  <c r="C88" i="15"/>
  <c r="I15" i="15"/>
  <c r="C62" i="15"/>
  <c r="F88" i="15"/>
  <c r="J88" i="15"/>
  <c r="I16" i="15"/>
  <c r="C63" i="15"/>
  <c r="I17" i="15"/>
  <c r="C64" i="15"/>
  <c r="I18" i="15"/>
  <c r="C65" i="15"/>
  <c r="I19" i="15"/>
  <c r="C66" i="15"/>
  <c r="I20" i="15"/>
  <c r="C67" i="15"/>
  <c r="I21" i="15"/>
  <c r="C68" i="15"/>
  <c r="I22" i="15"/>
  <c r="C69" i="15"/>
  <c r="I23" i="15"/>
  <c r="C70" i="15"/>
  <c r="I24" i="15"/>
  <c r="C71" i="15"/>
  <c r="I25" i="15"/>
  <c r="C72" i="15"/>
  <c r="I26" i="15"/>
  <c r="C73" i="15"/>
  <c r="B99" i="15"/>
  <c r="B98" i="15"/>
  <c r="B97" i="15"/>
  <c r="B96" i="15"/>
  <c r="B95" i="15"/>
  <c r="B94" i="15"/>
  <c r="B93" i="15"/>
  <c r="B92" i="15"/>
  <c r="B91" i="15"/>
  <c r="B90" i="15"/>
  <c r="B89" i="15"/>
  <c r="B88" i="15"/>
  <c r="B73" i="15"/>
  <c r="B72" i="15"/>
  <c r="B71" i="15"/>
  <c r="B70" i="15"/>
  <c r="B69" i="15"/>
  <c r="B68" i="15"/>
  <c r="B67" i="15"/>
  <c r="B66" i="15"/>
  <c r="B65" i="15"/>
  <c r="B64" i="15"/>
  <c r="B63" i="15"/>
  <c r="C75" i="15"/>
  <c r="B62" i="15"/>
  <c r="B49" i="15"/>
  <c r="I96" i="15"/>
  <c r="A43" i="15"/>
  <c r="A42" i="15"/>
  <c r="A41" i="15"/>
  <c r="A40" i="15"/>
  <c r="A39" i="15"/>
  <c r="A38" i="15"/>
  <c r="A37" i="15"/>
  <c r="A36" i="15"/>
  <c r="A35" i="15"/>
  <c r="A34" i="15"/>
  <c r="A33" i="15"/>
  <c r="A32" i="15"/>
  <c r="K9" i="15"/>
  <c r="C9" i="15"/>
  <c r="K8" i="15"/>
  <c r="C8" i="15"/>
  <c r="B3" i="15"/>
  <c r="M32" i="19"/>
  <c r="M33" i="19"/>
  <c r="M31" i="19"/>
  <c r="M23" i="19"/>
  <c r="M25" i="19"/>
  <c r="M27" i="19"/>
  <c r="M29" i="19"/>
  <c r="D68" i="12"/>
  <c r="D83" i="12"/>
  <c r="G83" i="12"/>
  <c r="F104" i="12"/>
  <c r="J104" i="12"/>
  <c r="D82" i="12"/>
  <c r="G82" i="12"/>
  <c r="H82" i="12"/>
  <c r="D81" i="12"/>
  <c r="G81" i="12"/>
  <c r="D80" i="12"/>
  <c r="G80" i="12"/>
  <c r="H80" i="12"/>
  <c r="G101" i="12"/>
  <c r="K101" i="12"/>
  <c r="D79" i="12"/>
  <c r="G79" i="12"/>
  <c r="F100" i="12"/>
  <c r="J100" i="12"/>
  <c r="D78" i="12"/>
  <c r="G78" i="12"/>
  <c r="F99" i="12"/>
  <c r="J99" i="12"/>
  <c r="D77" i="12"/>
  <c r="G77" i="12"/>
  <c r="F98" i="12"/>
  <c r="D76" i="12"/>
  <c r="G76" i="12"/>
  <c r="F97" i="12"/>
  <c r="J97" i="12"/>
  <c r="H76" i="12"/>
  <c r="G97" i="12"/>
  <c r="K97" i="12"/>
  <c r="D75" i="12"/>
  <c r="D74" i="12"/>
  <c r="G74" i="12"/>
  <c r="F95" i="12"/>
  <c r="J95" i="12"/>
  <c r="D73" i="12"/>
  <c r="G73" i="12"/>
  <c r="H73" i="12"/>
  <c r="D72" i="12"/>
  <c r="G72" i="12"/>
  <c r="D71" i="12"/>
  <c r="G71" i="12"/>
  <c r="F92" i="12"/>
  <c r="J92" i="12"/>
  <c r="H71" i="12"/>
  <c r="G92" i="12"/>
  <c r="K92" i="12"/>
  <c r="D70" i="12"/>
  <c r="G70" i="12"/>
  <c r="F91" i="12"/>
  <c r="D69" i="12"/>
  <c r="G69" i="12"/>
  <c r="H69" i="12"/>
  <c r="D104" i="12"/>
  <c r="D103" i="12"/>
  <c r="D102" i="12"/>
  <c r="D101" i="12"/>
  <c r="D100" i="12"/>
  <c r="D99" i="12"/>
  <c r="D98" i="12"/>
  <c r="D97" i="12"/>
  <c r="D96" i="12"/>
  <c r="D95" i="12"/>
  <c r="D94" i="12"/>
  <c r="F94" i="12"/>
  <c r="D93" i="12"/>
  <c r="D92" i="12"/>
  <c r="D91" i="12"/>
  <c r="D90" i="12"/>
  <c r="D89" i="12"/>
  <c r="C89" i="12"/>
  <c r="C104" i="12"/>
  <c r="C103" i="12"/>
  <c r="C102" i="12"/>
  <c r="C101" i="12"/>
  <c r="C100" i="12"/>
  <c r="C99" i="12"/>
  <c r="C98" i="12"/>
  <c r="C97" i="12"/>
  <c r="C96" i="12"/>
  <c r="C95" i="12"/>
  <c r="C94" i="12"/>
  <c r="C93" i="12"/>
  <c r="C92" i="12"/>
  <c r="C91" i="12"/>
  <c r="C90" i="12"/>
  <c r="B104" i="12"/>
  <c r="B103" i="12"/>
  <c r="B102" i="12"/>
  <c r="B101" i="12"/>
  <c r="B100" i="12"/>
  <c r="B99" i="12"/>
  <c r="B98" i="12"/>
  <c r="B97" i="12"/>
  <c r="B96" i="12"/>
  <c r="B95" i="12"/>
  <c r="B94" i="12"/>
  <c r="B93" i="12"/>
  <c r="B92" i="12"/>
  <c r="B91" i="12"/>
  <c r="B90" i="12"/>
  <c r="B89" i="12"/>
  <c r="B83" i="12"/>
  <c r="B82" i="12"/>
  <c r="B81" i="12"/>
  <c r="B80" i="12"/>
  <c r="B79" i="12"/>
  <c r="B78" i="12"/>
  <c r="B77" i="12"/>
  <c r="B76" i="12"/>
  <c r="B75" i="12"/>
  <c r="B74" i="12"/>
  <c r="B73" i="12"/>
  <c r="B72" i="12"/>
  <c r="B71" i="12"/>
  <c r="B70" i="12"/>
  <c r="B69" i="12"/>
  <c r="B68" i="12"/>
  <c r="C83" i="12"/>
  <c r="C82" i="12"/>
  <c r="C81" i="12"/>
  <c r="C80" i="12"/>
  <c r="C79" i="12"/>
  <c r="C78" i="12"/>
  <c r="C77" i="12"/>
  <c r="C76" i="12"/>
  <c r="C75" i="12"/>
  <c r="C74" i="12"/>
  <c r="C73" i="12"/>
  <c r="C72" i="12"/>
  <c r="C71" i="12"/>
  <c r="C70" i="12"/>
  <c r="C69" i="12"/>
  <c r="C68" i="12"/>
  <c r="B52" i="12"/>
  <c r="B51" i="12"/>
  <c r="B50" i="12"/>
  <c r="B49" i="12"/>
  <c r="B48" i="12"/>
  <c r="B47" i="12"/>
  <c r="B46" i="12"/>
  <c r="B45" i="12"/>
  <c r="B44" i="12"/>
  <c r="B43" i="12"/>
  <c r="B42" i="12"/>
  <c r="B41" i="12"/>
  <c r="B40" i="12"/>
  <c r="B39" i="12"/>
  <c r="B38" i="12"/>
  <c r="B37" i="12"/>
  <c r="K9" i="12"/>
  <c r="C9" i="12"/>
  <c r="K8" i="12"/>
  <c r="C8" i="12"/>
  <c r="B3" i="12"/>
  <c r="F23" i="18"/>
  <c r="G23" i="18"/>
  <c r="H23" i="18"/>
  <c r="H22" i="18"/>
  <c r="G22" i="18"/>
  <c r="F22" i="18"/>
  <c r="E23" i="18"/>
  <c r="E17" i="18"/>
  <c r="E28" i="18"/>
  <c r="E27" i="18"/>
  <c r="E26" i="18"/>
  <c r="E24" i="18"/>
  <c r="E22" i="18"/>
  <c r="E21" i="18"/>
  <c r="E20" i="18"/>
  <c r="E19" i="18"/>
  <c r="E18" i="18"/>
  <c r="E16" i="18"/>
  <c r="K9" i="18"/>
  <c r="C9" i="18"/>
  <c r="K8" i="18"/>
  <c r="C8" i="18"/>
  <c r="B3" i="18"/>
  <c r="E103" i="16"/>
  <c r="E122" i="16"/>
  <c r="F122" i="16"/>
  <c r="G122" i="16"/>
  <c r="F103" i="16"/>
  <c r="F70" i="16"/>
  <c r="I122" i="16"/>
  <c r="J15" i="16"/>
  <c r="D103" i="16"/>
  <c r="E104" i="16"/>
  <c r="E123" i="16"/>
  <c r="F123" i="16"/>
  <c r="G123" i="16"/>
  <c r="F104" i="16"/>
  <c r="I123" i="16"/>
  <c r="J16" i="16"/>
  <c r="D104" i="16"/>
  <c r="D115" i="16"/>
  <c r="E105" i="16"/>
  <c r="E124" i="16"/>
  <c r="F124" i="16"/>
  <c r="G124" i="16"/>
  <c r="F105" i="16"/>
  <c r="H124" i="16"/>
  <c r="I124" i="16"/>
  <c r="J17" i="16"/>
  <c r="D105" i="16"/>
  <c r="E106" i="16"/>
  <c r="E125" i="16"/>
  <c r="F125" i="16"/>
  <c r="G125" i="16"/>
  <c r="F106" i="16"/>
  <c r="I125" i="16"/>
  <c r="J18" i="16"/>
  <c r="D106" i="16"/>
  <c r="E107" i="16"/>
  <c r="E126" i="16"/>
  <c r="F126" i="16"/>
  <c r="G126" i="16"/>
  <c r="F107" i="16"/>
  <c r="H126" i="16"/>
  <c r="I126" i="16"/>
  <c r="J19" i="16"/>
  <c r="D107" i="16"/>
  <c r="E108" i="16"/>
  <c r="E127" i="16"/>
  <c r="F127" i="16"/>
  <c r="G127" i="16"/>
  <c r="F108" i="16"/>
  <c r="I108" i="16"/>
  <c r="H127" i="16"/>
  <c r="K127" i="16"/>
  <c r="D151" i="16"/>
  <c r="I127" i="16"/>
  <c r="J20" i="16"/>
  <c r="D108" i="16"/>
  <c r="E109" i="16"/>
  <c r="E128" i="16"/>
  <c r="F128" i="16"/>
  <c r="G128" i="16"/>
  <c r="F109" i="16"/>
  <c r="I128" i="16"/>
  <c r="J21" i="16"/>
  <c r="D109" i="16"/>
  <c r="E110" i="16"/>
  <c r="E129" i="16"/>
  <c r="F129" i="16"/>
  <c r="G129" i="16"/>
  <c r="F110" i="16"/>
  <c r="I129" i="16"/>
  <c r="J22" i="16"/>
  <c r="D110" i="16"/>
  <c r="E111" i="16"/>
  <c r="E130" i="16"/>
  <c r="F130" i="16"/>
  <c r="G130" i="16"/>
  <c r="F111" i="16"/>
  <c r="H130" i="16"/>
  <c r="I130" i="16"/>
  <c r="J23" i="16"/>
  <c r="D111" i="16"/>
  <c r="E112" i="16"/>
  <c r="E131" i="16"/>
  <c r="F131" i="16"/>
  <c r="G131" i="16"/>
  <c r="F112" i="16"/>
  <c r="H131" i="16"/>
  <c r="I131" i="16"/>
  <c r="J24" i="16"/>
  <c r="D112" i="16"/>
  <c r="E113" i="16"/>
  <c r="J113" i="16"/>
  <c r="E132" i="16"/>
  <c r="F132" i="16"/>
  <c r="G132" i="16"/>
  <c r="F113" i="16"/>
  <c r="I113" i="16"/>
  <c r="H132" i="16"/>
  <c r="K132" i="16"/>
  <c r="D156" i="16"/>
  <c r="I132" i="16"/>
  <c r="J25" i="16"/>
  <c r="D113" i="16"/>
  <c r="E114" i="16"/>
  <c r="E133" i="16"/>
  <c r="F133" i="16"/>
  <c r="G133" i="16"/>
  <c r="F114" i="16"/>
  <c r="I133" i="16"/>
  <c r="J26" i="16"/>
  <c r="D114" i="16"/>
  <c r="G103" i="16"/>
  <c r="G104" i="16"/>
  <c r="G105" i="16"/>
  <c r="G106" i="16"/>
  <c r="G107" i="16"/>
  <c r="G108" i="16"/>
  <c r="J108" i="16"/>
  <c r="G109" i="16"/>
  <c r="G110" i="16"/>
  <c r="G111" i="16"/>
  <c r="G112" i="16"/>
  <c r="G113" i="16"/>
  <c r="G114" i="16"/>
  <c r="E210" i="16"/>
  <c r="E216" i="16"/>
  <c r="E215" i="16"/>
  <c r="E214" i="16"/>
  <c r="E213" i="16"/>
  <c r="E212" i="16"/>
  <c r="E211" i="16"/>
  <c r="H216" i="16"/>
  <c r="H215" i="16"/>
  <c r="H214" i="16"/>
  <c r="H213" i="16"/>
  <c r="H212" i="16"/>
  <c r="H211" i="16"/>
  <c r="H210" i="16"/>
  <c r="G216" i="16"/>
  <c r="G215" i="16"/>
  <c r="G214" i="16"/>
  <c r="G213" i="16"/>
  <c r="G212" i="16"/>
  <c r="G211" i="16"/>
  <c r="G210" i="16"/>
  <c r="F216" i="16"/>
  <c r="F215" i="16"/>
  <c r="F214" i="16"/>
  <c r="F213" i="16"/>
  <c r="F212" i="16"/>
  <c r="F211" i="16"/>
  <c r="F210" i="16"/>
  <c r="F80" i="16"/>
  <c r="F25" i="16"/>
  <c r="F79" i="16"/>
  <c r="F24" i="16"/>
  <c r="F78" i="16"/>
  <c r="F23" i="16"/>
  <c r="F77" i="16"/>
  <c r="F22" i="16"/>
  <c r="F76" i="16"/>
  <c r="F21" i="16"/>
  <c r="F75" i="16"/>
  <c r="F74" i="16"/>
  <c r="F73" i="16"/>
  <c r="F72" i="16"/>
  <c r="F71" i="16"/>
  <c r="J133" i="16"/>
  <c r="J132" i="16"/>
  <c r="J131" i="16"/>
  <c r="J130" i="16"/>
  <c r="J129" i="16"/>
  <c r="J128" i="16"/>
  <c r="J127" i="16"/>
  <c r="J126" i="16"/>
  <c r="J125" i="16"/>
  <c r="J124" i="16"/>
  <c r="J123" i="16"/>
  <c r="J122" i="16"/>
  <c r="C133" i="16"/>
  <c r="B133" i="16"/>
  <c r="A133" i="16"/>
  <c r="C132" i="16"/>
  <c r="B132" i="16"/>
  <c r="A132" i="16"/>
  <c r="C131" i="16"/>
  <c r="B131" i="16"/>
  <c r="A131" i="16"/>
  <c r="C130" i="16"/>
  <c r="B130" i="16"/>
  <c r="A130" i="16"/>
  <c r="C129" i="16"/>
  <c r="B129" i="16"/>
  <c r="A129" i="16"/>
  <c r="C128" i="16"/>
  <c r="B128" i="16"/>
  <c r="A128" i="16"/>
  <c r="C127" i="16"/>
  <c r="B127" i="16"/>
  <c r="A127" i="16"/>
  <c r="C126" i="16"/>
  <c r="B126" i="16"/>
  <c r="A126" i="16"/>
  <c r="C125" i="16"/>
  <c r="B125" i="16"/>
  <c r="A125" i="16"/>
  <c r="C124" i="16"/>
  <c r="B124" i="16"/>
  <c r="A124" i="16"/>
  <c r="C123" i="16"/>
  <c r="B123" i="16"/>
  <c r="A123" i="16"/>
  <c r="C122" i="16"/>
  <c r="B122" i="16"/>
  <c r="A122" i="16"/>
  <c r="F81" i="16"/>
  <c r="C81" i="16"/>
  <c r="B81" i="16"/>
  <c r="A81" i="16"/>
  <c r="C80" i="16"/>
  <c r="B80" i="16"/>
  <c r="A80" i="16"/>
  <c r="C79" i="16"/>
  <c r="B79" i="16"/>
  <c r="A79" i="16"/>
  <c r="C78" i="16"/>
  <c r="B78" i="16"/>
  <c r="A78" i="16"/>
  <c r="C77" i="16"/>
  <c r="B77" i="16"/>
  <c r="A77" i="16"/>
  <c r="C76" i="16"/>
  <c r="B76" i="16"/>
  <c r="A76" i="16"/>
  <c r="C75" i="16"/>
  <c r="B75" i="16"/>
  <c r="A75" i="16"/>
  <c r="C74" i="16"/>
  <c r="B74" i="16"/>
  <c r="A74" i="16"/>
  <c r="C73" i="16"/>
  <c r="B73" i="16"/>
  <c r="A73" i="16"/>
  <c r="C72" i="16"/>
  <c r="B72" i="16"/>
  <c r="A72" i="16"/>
  <c r="C71" i="16"/>
  <c r="B71" i="16"/>
  <c r="A71" i="16"/>
  <c r="C70" i="16"/>
  <c r="B70" i="16"/>
  <c r="A70" i="16"/>
  <c r="C45" i="16"/>
  <c r="B45" i="16"/>
  <c r="A45" i="16"/>
  <c r="C44" i="16"/>
  <c r="B44" i="16"/>
  <c r="A44" i="16"/>
  <c r="C43" i="16"/>
  <c r="B43" i="16"/>
  <c r="A43" i="16"/>
  <c r="C42" i="16"/>
  <c r="B42" i="16"/>
  <c r="A42" i="16"/>
  <c r="C41" i="16"/>
  <c r="B41" i="16"/>
  <c r="A41" i="16"/>
  <c r="C40" i="16"/>
  <c r="B40" i="16"/>
  <c r="A40" i="16"/>
  <c r="C39" i="16"/>
  <c r="B39" i="16"/>
  <c r="A39" i="16"/>
  <c r="C38" i="16"/>
  <c r="B38" i="16"/>
  <c r="A38" i="16"/>
  <c r="C37" i="16"/>
  <c r="B37" i="16"/>
  <c r="A37" i="16"/>
  <c r="C36" i="16"/>
  <c r="B36" i="16"/>
  <c r="A36" i="16"/>
  <c r="C35" i="16"/>
  <c r="B35" i="16"/>
  <c r="A35" i="16"/>
  <c r="C34" i="16"/>
  <c r="B34" i="16"/>
  <c r="A34" i="16"/>
  <c r="C63" i="16"/>
  <c r="C62" i="16"/>
  <c r="C61" i="16"/>
  <c r="C60" i="16"/>
  <c r="C59" i="16"/>
  <c r="C58" i="16"/>
  <c r="C57" i="16"/>
  <c r="C56" i="16"/>
  <c r="C55" i="16"/>
  <c r="C54" i="16"/>
  <c r="C53" i="16"/>
  <c r="C52" i="16"/>
  <c r="C157" i="16"/>
  <c r="C156" i="16"/>
  <c r="C155" i="16"/>
  <c r="C154" i="16"/>
  <c r="C153" i="16"/>
  <c r="C152" i="16"/>
  <c r="C151" i="16"/>
  <c r="C150" i="16"/>
  <c r="C149" i="16"/>
  <c r="C148" i="16"/>
  <c r="C147" i="16"/>
  <c r="C146" i="16"/>
  <c r="C114" i="16"/>
  <c r="C113" i="16"/>
  <c r="C112" i="16"/>
  <c r="C111" i="16"/>
  <c r="C110" i="16"/>
  <c r="C109" i="16"/>
  <c r="C108" i="16"/>
  <c r="C107" i="16"/>
  <c r="C106" i="16"/>
  <c r="C105" i="16"/>
  <c r="C104" i="16"/>
  <c r="C103" i="16"/>
  <c r="B104" i="16"/>
  <c r="B105" i="16"/>
  <c r="B106" i="16"/>
  <c r="B107" i="16"/>
  <c r="B108" i="16"/>
  <c r="B109" i="16"/>
  <c r="B110" i="16"/>
  <c r="B111" i="16"/>
  <c r="B112" i="16"/>
  <c r="B113" i="16"/>
  <c r="B103" i="16"/>
  <c r="B114" i="16"/>
  <c r="B52" i="16"/>
  <c r="F15" i="16"/>
  <c r="F16" i="16"/>
  <c r="F17" i="16"/>
  <c r="F18" i="16"/>
  <c r="F19" i="16"/>
  <c r="F20" i="16"/>
  <c r="F26" i="16"/>
  <c r="K9" i="16"/>
  <c r="C9" i="16"/>
  <c r="K8" i="16"/>
  <c r="C8" i="16"/>
  <c r="B3" i="16"/>
  <c r="B157" i="16"/>
  <c r="B156" i="16"/>
  <c r="B155" i="16"/>
  <c r="B154" i="16"/>
  <c r="B153" i="16"/>
  <c r="B152" i="16"/>
  <c r="B151" i="16"/>
  <c r="B150" i="16"/>
  <c r="B149" i="16"/>
  <c r="B148" i="16"/>
  <c r="B147" i="16"/>
  <c r="B146" i="16"/>
  <c r="A157" i="16"/>
  <c r="A156" i="16"/>
  <c r="A155" i="16"/>
  <c r="A154" i="16"/>
  <c r="A153" i="16"/>
  <c r="A152" i="16"/>
  <c r="A151" i="16"/>
  <c r="A150" i="16"/>
  <c r="A149" i="16"/>
  <c r="A148" i="16"/>
  <c r="A147" i="16"/>
  <c r="A146" i="16"/>
  <c r="A114" i="16"/>
  <c r="A113" i="16"/>
  <c r="A112" i="16"/>
  <c r="A111" i="16"/>
  <c r="A110" i="16"/>
  <c r="A109" i="16"/>
  <c r="A108" i="16"/>
  <c r="A107" i="16"/>
  <c r="A106" i="16"/>
  <c r="A105" i="16"/>
  <c r="A104" i="16"/>
  <c r="A103" i="16"/>
  <c r="A63" i="16"/>
  <c r="A62" i="16"/>
  <c r="A61" i="16"/>
  <c r="A60" i="16"/>
  <c r="A59" i="16"/>
  <c r="A58" i="16"/>
  <c r="A57" i="16"/>
  <c r="A56" i="16"/>
  <c r="A55" i="16"/>
  <c r="A54" i="16"/>
  <c r="A53" i="16"/>
  <c r="A52" i="16"/>
  <c r="B87" i="16"/>
  <c r="J111" i="16"/>
  <c r="I111" i="16"/>
  <c r="I110" i="16"/>
  <c r="J109" i="16"/>
  <c r="I107" i="16"/>
  <c r="I106" i="16"/>
  <c r="J105" i="16"/>
  <c r="I105" i="16"/>
  <c r="J104" i="16"/>
  <c r="B63" i="16"/>
  <c r="B62" i="16"/>
  <c r="B61" i="16"/>
  <c r="B60" i="16"/>
  <c r="B59" i="16"/>
  <c r="B58" i="16"/>
  <c r="B57" i="16"/>
  <c r="B56" i="16"/>
  <c r="B55" i="16"/>
  <c r="B54" i="16"/>
  <c r="B53" i="16"/>
  <c r="DD90" i="10"/>
  <c r="DD93" i="10"/>
  <c r="DJ90" i="10"/>
  <c r="DJ93" i="10"/>
  <c r="DP90" i="10"/>
  <c r="DP93" i="10"/>
  <c r="DD90" i="11"/>
  <c r="DD93" i="11"/>
  <c r="DJ90" i="11"/>
  <c r="DJ93" i="11"/>
  <c r="DP90" i="11"/>
  <c r="DP93" i="11"/>
  <c r="J91" i="12"/>
  <c r="F103" i="12"/>
  <c r="J103" i="12"/>
  <c r="H122" i="16"/>
  <c r="K122" i="16"/>
  <c r="D146" i="16"/>
  <c r="I103" i="16"/>
  <c r="J103" i="16"/>
  <c r="H97" i="15"/>
  <c r="D95" i="15"/>
  <c r="D99" i="15"/>
  <c r="H99" i="15"/>
  <c r="C63" i="8"/>
  <c r="E84" i="8"/>
  <c r="C64" i="8"/>
  <c r="J114" i="16"/>
  <c r="J106" i="16"/>
  <c r="F101" i="12"/>
  <c r="J101" i="12"/>
  <c r="J110" i="16"/>
  <c r="H129" i="16"/>
  <c r="H125" i="16"/>
  <c r="K125" i="16"/>
  <c r="D149" i="16"/>
  <c r="K124" i="16"/>
  <c r="D148" i="16"/>
  <c r="F90" i="12"/>
  <c r="J90" i="12"/>
  <c r="J94" i="12"/>
  <c r="J98" i="12"/>
  <c r="F102" i="12"/>
  <c r="J102" i="12"/>
  <c r="I62" i="15"/>
  <c r="F89" i="15"/>
  <c r="J89" i="15"/>
  <c r="F93" i="15"/>
  <c r="J93" i="15"/>
  <c r="F93" i="12"/>
  <c r="J93" i="12"/>
  <c r="G103" i="12"/>
  <c r="K103" i="12"/>
  <c r="M75" i="13"/>
  <c r="J48" i="6"/>
  <c r="H48" i="6"/>
  <c r="I48" i="6"/>
  <c r="D55" i="6"/>
  <c r="I54" i="6"/>
  <c r="G73" i="8"/>
  <c r="K73" i="8"/>
  <c r="E73" i="8"/>
  <c r="I73" i="8"/>
  <c r="F73" i="8"/>
  <c r="J73" i="8"/>
  <c r="G81" i="8"/>
  <c r="K81" i="8"/>
  <c r="E81" i="8"/>
  <c r="I81" i="8"/>
  <c r="F81" i="8"/>
  <c r="J81" i="8"/>
  <c r="F69" i="12"/>
  <c r="E90" i="12"/>
  <c r="I90" i="12"/>
  <c r="F70" i="12"/>
  <c r="E91" i="12"/>
  <c r="I91" i="12"/>
  <c r="F71" i="12"/>
  <c r="E92" i="12"/>
  <c r="I92" i="12"/>
  <c r="F72" i="12"/>
  <c r="F73" i="12"/>
  <c r="E94" i="12"/>
  <c r="I94" i="12"/>
  <c r="F74" i="12"/>
  <c r="F76" i="12"/>
  <c r="E97" i="12"/>
  <c r="I97" i="12"/>
  <c r="F77" i="12"/>
  <c r="E98" i="12"/>
  <c r="I98" i="12"/>
  <c r="F78" i="12"/>
  <c r="E99" i="12"/>
  <c r="I99" i="12"/>
  <c r="F79" i="12"/>
  <c r="E100" i="12"/>
  <c r="I100" i="12"/>
  <c r="F80" i="12"/>
  <c r="F81" i="12"/>
  <c r="E102" i="12"/>
  <c r="I102" i="12"/>
  <c r="F82" i="12"/>
  <c r="J82" i="12"/>
  <c r="F83" i="12"/>
  <c r="E104" i="12"/>
  <c r="I104" i="12"/>
  <c r="H66" i="15"/>
  <c r="H70" i="15"/>
  <c r="H72" i="15"/>
  <c r="I52" i="6"/>
  <c r="DP58" i="9"/>
  <c r="DJ58" i="9"/>
  <c r="I72" i="15"/>
  <c r="G77" i="8"/>
  <c r="K77" i="8"/>
  <c r="E77" i="8"/>
  <c r="I77" i="8"/>
  <c r="F77" i="8"/>
  <c r="J77" i="8"/>
  <c r="I62" i="8"/>
  <c r="E83" i="8"/>
  <c r="I83" i="8"/>
  <c r="I58" i="8"/>
  <c r="E79" i="8"/>
  <c r="I79" i="8"/>
  <c r="I54" i="8"/>
  <c r="E75" i="8"/>
  <c r="I75" i="8"/>
  <c r="I50" i="8"/>
  <c r="E71" i="8"/>
  <c r="I71" i="8"/>
  <c r="J50" i="6"/>
  <c r="C48" i="5"/>
  <c r="C29" i="5"/>
  <c r="G67" i="7"/>
  <c r="F54" i="7"/>
  <c r="E54" i="7"/>
  <c r="H54" i="7"/>
  <c r="D54" i="7"/>
  <c r="E74" i="7"/>
  <c r="I74" i="7"/>
  <c r="F55" i="7"/>
  <c r="E55" i="7"/>
  <c r="D55" i="7"/>
  <c r="E75" i="7"/>
  <c r="I75" i="7"/>
  <c r="F58" i="7"/>
  <c r="E58" i="7"/>
  <c r="D58" i="7"/>
  <c r="E78" i="7"/>
  <c r="I78" i="7"/>
  <c r="F59" i="7"/>
  <c r="E59" i="7"/>
  <c r="F79" i="7"/>
  <c r="J79" i="7"/>
  <c r="D59" i="7"/>
  <c r="E79" i="7"/>
  <c r="I79" i="7"/>
  <c r="E74" i="8"/>
  <c r="I74" i="8"/>
  <c r="E78" i="8"/>
  <c r="I78" i="8"/>
  <c r="C53" i="7"/>
  <c r="C57" i="7"/>
  <c r="C48" i="7"/>
  <c r="C49" i="7"/>
  <c r="D49" i="7"/>
  <c r="E69" i="7"/>
  <c r="I69" i="7"/>
  <c r="C50" i="7"/>
  <c r="C51" i="7"/>
  <c r="E81" i="7"/>
  <c r="I81" i="7"/>
  <c r="F61" i="7"/>
  <c r="E61" i="7"/>
  <c r="DP90" i="9"/>
  <c r="DP93" i="9"/>
  <c r="F52" i="7"/>
  <c r="E52" i="7"/>
  <c r="H52" i="7"/>
  <c r="F56" i="7"/>
  <c r="E56" i="7"/>
  <c r="F60" i="7"/>
  <c r="E60" i="7"/>
  <c r="DD48" i="9"/>
  <c r="DD68" i="9"/>
  <c r="DD90" i="9"/>
  <c r="DD93" i="9"/>
  <c r="DJ90" i="9"/>
  <c r="DJ93" i="9"/>
  <c r="DP73" i="9"/>
  <c r="DD73" i="9"/>
  <c r="AD143" i="10"/>
  <c r="AD143" i="9"/>
  <c r="DP68" i="10"/>
  <c r="DP52" i="10"/>
  <c r="DJ72" i="11"/>
  <c r="DJ68" i="11"/>
  <c r="DJ52" i="11"/>
  <c r="DD68" i="11"/>
  <c r="DD52" i="11"/>
  <c r="CF47" i="9"/>
  <c r="DJ47" i="9"/>
  <c r="CF49" i="9"/>
  <c r="CF53" i="9"/>
  <c r="DD53" i="9"/>
  <c r="DP53" i="9"/>
  <c r="CF57" i="9"/>
  <c r="DP57" i="9"/>
  <c r="CF48" i="9"/>
  <c r="DJ48" i="9"/>
  <c r="AY10" i="10"/>
  <c r="DJ73" i="10"/>
  <c r="DJ65" i="10"/>
  <c r="DJ57" i="10"/>
  <c r="DP73" i="10"/>
  <c r="DP65" i="10"/>
  <c r="DP57" i="10"/>
  <c r="DP49" i="10"/>
  <c r="CF48" i="10"/>
  <c r="CF52" i="10"/>
  <c r="CF56" i="10"/>
  <c r="DP56" i="10"/>
  <c r="CF60" i="10"/>
  <c r="DD60" i="10"/>
  <c r="DP60" i="10"/>
  <c r="CF64" i="10"/>
  <c r="DD64" i="10"/>
  <c r="CF68" i="10"/>
  <c r="CF72" i="10"/>
  <c r="CF76" i="10"/>
  <c r="CF47" i="10"/>
  <c r="CF51" i="10"/>
  <c r="DJ51" i="10"/>
  <c r="CF55" i="10"/>
  <c r="DD55" i="10"/>
  <c r="CF59" i="10"/>
  <c r="CF63" i="10"/>
  <c r="DJ63" i="10"/>
  <c r="CF67" i="10"/>
  <c r="DJ67" i="10"/>
  <c r="CF71" i="10"/>
  <c r="DJ71" i="10"/>
  <c r="CF75" i="10"/>
  <c r="DJ75" i="10"/>
  <c r="CF79" i="10"/>
  <c r="DP79" i="10"/>
  <c r="CF46" i="10"/>
  <c r="CF50" i="10"/>
  <c r="CF54" i="10"/>
  <c r="DD54" i="10"/>
  <c r="CF58" i="10"/>
  <c r="CF62" i="10"/>
  <c r="CF66" i="10"/>
  <c r="CF70" i="10"/>
  <c r="CF74" i="10"/>
  <c r="CF78" i="10"/>
  <c r="DJ78" i="10"/>
  <c r="CF76" i="9"/>
  <c r="DD76" i="9"/>
  <c r="CF72" i="9"/>
  <c r="DJ72" i="9"/>
  <c r="CF68" i="9"/>
  <c r="CF64" i="9"/>
  <c r="DD64" i="9"/>
  <c r="CF60" i="9"/>
  <c r="CF55" i="9"/>
  <c r="DJ55" i="9"/>
  <c r="CF52" i="9"/>
  <c r="DP72" i="10"/>
  <c r="DD55" i="9"/>
  <c r="DD58" i="10"/>
  <c r="DP58" i="10"/>
  <c r="DJ58" i="10"/>
  <c r="G81" i="7"/>
  <c r="K81" i="7"/>
  <c r="I61" i="7"/>
  <c r="D48" i="7"/>
  <c r="E48" i="7"/>
  <c r="F48" i="7"/>
  <c r="E93" i="12"/>
  <c r="I93" i="12"/>
  <c r="DP76" i="9"/>
  <c r="DD76" i="10"/>
  <c r="DJ76" i="10"/>
  <c r="AR143" i="10"/>
  <c r="AD109" i="10"/>
  <c r="BF143" i="10"/>
  <c r="AY143" i="10"/>
  <c r="G76" i="7"/>
  <c r="K76" i="7"/>
  <c r="I56" i="7"/>
  <c r="G78" i="7"/>
  <c r="K78" i="7"/>
  <c r="I58" i="7"/>
  <c r="C68" i="5"/>
  <c r="G17" i="18"/>
  <c r="D68" i="5"/>
  <c r="B68" i="5"/>
  <c r="F17" i="18"/>
  <c r="J78" i="12"/>
  <c r="J79" i="12"/>
  <c r="K73" i="12"/>
  <c r="K76" i="12"/>
  <c r="G146" i="16"/>
  <c r="K146" i="16"/>
  <c r="F146" i="16"/>
  <c r="DD79" i="10"/>
  <c r="DJ47" i="10"/>
  <c r="DP47" i="10"/>
  <c r="DD47" i="10"/>
  <c r="BF143" i="9"/>
  <c r="AR143" i="9"/>
  <c r="AY143" i="9"/>
  <c r="G75" i="7"/>
  <c r="K75" i="7"/>
  <c r="I55" i="7"/>
  <c r="DJ60" i="9"/>
  <c r="DP60" i="9"/>
  <c r="DP54" i="10"/>
  <c r="DJ64" i="9"/>
  <c r="DP64" i="9"/>
  <c r="DD66" i="10"/>
  <c r="DP66" i="10"/>
  <c r="DJ66" i="10"/>
  <c r="DP55" i="10"/>
  <c r="DP48" i="9"/>
  <c r="DD60" i="9"/>
  <c r="H60" i="7"/>
  <c r="F80" i="7"/>
  <c r="J80" i="7"/>
  <c r="D51" i="7"/>
  <c r="E51" i="7"/>
  <c r="F51" i="7"/>
  <c r="F49" i="7"/>
  <c r="E49" i="7"/>
  <c r="F69" i="7"/>
  <c r="J69" i="7"/>
  <c r="F53" i="7"/>
  <c r="G73" i="7"/>
  <c r="K73" i="7"/>
  <c r="E53" i="7"/>
  <c r="D53" i="7"/>
  <c r="E73" i="7"/>
  <c r="I73" i="7"/>
  <c r="G79" i="7"/>
  <c r="K79" i="7"/>
  <c r="I59" i="7"/>
  <c r="F74" i="7"/>
  <c r="J74" i="7"/>
  <c r="E103" i="12"/>
  <c r="I103" i="12"/>
  <c r="K82" i="12"/>
  <c r="E95" i="12"/>
  <c r="I95" i="12"/>
  <c r="J72" i="12"/>
  <c r="J83" i="12"/>
  <c r="J77" i="12"/>
  <c r="J74" i="12"/>
  <c r="E146" i="16"/>
  <c r="J70" i="12"/>
  <c r="DD74" i="10"/>
  <c r="DP74" i="10"/>
  <c r="DJ74" i="10"/>
  <c r="DD48" i="10"/>
  <c r="DJ48" i="10"/>
  <c r="DP49" i="9"/>
  <c r="DD49" i="9"/>
  <c r="DJ49" i="9"/>
  <c r="H56" i="7"/>
  <c r="F76" i="7"/>
  <c r="J76" i="7"/>
  <c r="H58" i="7"/>
  <c r="F78" i="7"/>
  <c r="J78" i="7"/>
  <c r="C40" i="5"/>
  <c r="D40" i="5"/>
  <c r="B40" i="5"/>
  <c r="G63" i="8"/>
  <c r="F63" i="8"/>
  <c r="E63" i="8"/>
  <c r="D84" i="8"/>
  <c r="DP64" i="10"/>
  <c r="DD70" i="10"/>
  <c r="DJ70" i="10"/>
  <c r="DP70" i="10"/>
  <c r="DP75" i="10"/>
  <c r="DD75" i="10"/>
  <c r="DD50" i="10"/>
  <c r="DP50" i="10"/>
  <c r="DJ50" i="10"/>
  <c r="DP71" i="10"/>
  <c r="DD71" i="10"/>
  <c r="DD72" i="10"/>
  <c r="DJ72" i="10"/>
  <c r="DD56" i="10"/>
  <c r="DJ56" i="10"/>
  <c r="DP55" i="9"/>
  <c r="DP48" i="10"/>
  <c r="DJ52" i="9"/>
  <c r="DP52" i="9"/>
  <c r="DJ68" i="9"/>
  <c r="DP68" i="9"/>
  <c r="DP78" i="10"/>
  <c r="DD62" i="10"/>
  <c r="DJ62" i="10"/>
  <c r="DP62" i="10"/>
  <c r="DP51" i="10"/>
  <c r="DD51" i="10"/>
  <c r="DD68" i="10"/>
  <c r="DJ68" i="10"/>
  <c r="DD52" i="10"/>
  <c r="DJ52" i="10"/>
  <c r="DP76" i="10"/>
  <c r="DJ79" i="10"/>
  <c r="DD52" i="9"/>
  <c r="G80" i="7"/>
  <c r="K80" i="7"/>
  <c r="I60" i="7"/>
  <c r="G72" i="7"/>
  <c r="K72" i="7"/>
  <c r="I52" i="7"/>
  <c r="F81" i="7"/>
  <c r="J81" i="7"/>
  <c r="H61" i="7"/>
  <c r="F57" i="7"/>
  <c r="F75" i="7"/>
  <c r="J75" i="7"/>
  <c r="H55" i="7"/>
  <c r="G74" i="7"/>
  <c r="K74" i="7"/>
  <c r="I54" i="7"/>
  <c r="K67" i="7"/>
  <c r="J81" i="12"/>
  <c r="J71" i="12"/>
  <c r="F149" i="16"/>
  <c r="J149" i="16"/>
  <c r="G156" i="16"/>
  <c r="K156" i="16"/>
  <c r="F156" i="16"/>
  <c r="J156" i="16"/>
  <c r="E156" i="16"/>
  <c r="I156" i="16"/>
  <c r="J76" i="12"/>
  <c r="H88" i="15"/>
  <c r="F73" i="7"/>
  <c r="J73" i="7"/>
  <c r="AR111" i="9"/>
  <c r="AR106" i="9"/>
  <c r="AR124" i="9"/>
  <c r="AR109" i="9"/>
  <c r="AR108" i="9"/>
  <c r="AR122" i="9"/>
  <c r="AR125" i="9"/>
  <c r="AR107" i="9"/>
  <c r="I146" i="16"/>
  <c r="I53" i="7"/>
  <c r="G68" i="7"/>
  <c r="K68" i="7"/>
  <c r="G71" i="7"/>
  <c r="K71" i="7"/>
  <c r="AK107" i="9"/>
  <c r="AK111" i="9"/>
  <c r="AK106" i="9"/>
  <c r="AK109" i="9"/>
  <c r="AK108" i="9"/>
  <c r="AK122" i="9"/>
  <c r="AK125" i="9"/>
  <c r="AK124" i="9"/>
  <c r="AK124" i="10"/>
  <c r="AK111" i="10"/>
  <c r="AK109" i="10"/>
  <c r="AK125" i="10"/>
  <c r="AK106" i="10"/>
  <c r="AK107" i="10"/>
  <c r="AK122" i="10"/>
  <c r="AK108" i="10"/>
  <c r="F68" i="7"/>
  <c r="G77" i="7"/>
  <c r="K77" i="7"/>
  <c r="J146" i="16"/>
  <c r="AD108" i="10"/>
  <c r="AD124" i="10"/>
  <c r="AD111" i="10"/>
  <c r="F71" i="7"/>
  <c r="J71" i="7"/>
  <c r="H51" i="7"/>
  <c r="AD125" i="9"/>
  <c r="AD122" i="9"/>
  <c r="AD109" i="9"/>
  <c r="AD107" i="9"/>
  <c r="AD106" i="9"/>
  <c r="AD111" i="9"/>
  <c r="AD124" i="9"/>
  <c r="AD108" i="9"/>
  <c r="AR125" i="10"/>
  <c r="AR106" i="10"/>
  <c r="AR107" i="10"/>
  <c r="AR122" i="10"/>
  <c r="AR108" i="10"/>
  <c r="AR109" i="10"/>
  <c r="AR124" i="10"/>
  <c r="AR111" i="10"/>
  <c r="J68" i="7"/>
  <c r="DP46" i="10"/>
  <c r="DD46" i="10"/>
  <c r="DD78" i="10"/>
  <c r="E148" i="16"/>
  <c r="I148" i="16"/>
  <c r="G148" i="16"/>
  <c r="K148" i="16"/>
  <c r="F148" i="16"/>
  <c r="J148" i="16"/>
  <c r="DP59" i="10"/>
  <c r="DJ59" i="10"/>
  <c r="I86" i="8"/>
  <c r="F20" i="18"/>
  <c r="E149" i="16"/>
  <c r="I149" i="16"/>
  <c r="G149" i="16"/>
  <c r="K149" i="16"/>
  <c r="F115" i="16"/>
  <c r="E115" i="16"/>
  <c r="G115" i="16"/>
  <c r="DJ46" i="10"/>
  <c r="H53" i="7"/>
  <c r="E71" i="7"/>
  <c r="I71" i="7"/>
  <c r="I51" i="7"/>
  <c r="E57" i="7"/>
  <c r="D57" i="7"/>
  <c r="E77" i="7"/>
  <c r="I77" i="7"/>
  <c r="DD59" i="10"/>
  <c r="D50" i="7"/>
  <c r="E70" i="7"/>
  <c r="I70" i="7"/>
  <c r="F50" i="7"/>
  <c r="E50" i="7"/>
  <c r="C63" i="7"/>
  <c r="E68" i="7"/>
  <c r="I68" i="7"/>
  <c r="I48" i="7"/>
  <c r="H48" i="7"/>
  <c r="I57" i="7"/>
  <c r="I49" i="7"/>
  <c r="G69" i="7"/>
  <c r="K69" i="7"/>
  <c r="E101" i="12"/>
  <c r="I101" i="12"/>
  <c r="J80" i="12"/>
  <c r="K80" i="12"/>
  <c r="DJ54" i="10"/>
  <c r="H95" i="15"/>
  <c r="AD122" i="10"/>
  <c r="DJ60" i="10"/>
  <c r="F72" i="7"/>
  <c r="J72" i="7"/>
  <c r="DJ57" i="9"/>
  <c r="DJ76" i="9"/>
  <c r="DJ64" i="10"/>
  <c r="C62" i="7"/>
  <c r="K130" i="16"/>
  <c r="D154" i="16"/>
  <c r="K129" i="16"/>
  <c r="D153" i="16"/>
  <c r="F68" i="12"/>
  <c r="E89" i="12"/>
  <c r="I89" i="12"/>
  <c r="H68" i="12"/>
  <c r="G68" i="12"/>
  <c r="D84" i="12"/>
  <c r="H123" i="16"/>
  <c r="K123" i="16"/>
  <c r="D147" i="16"/>
  <c r="D158" i="16"/>
  <c r="I104" i="16"/>
  <c r="H49" i="7"/>
  <c r="AD106" i="10"/>
  <c r="DJ53" i="9"/>
  <c r="DD67" i="10"/>
  <c r="K71" i="12"/>
  <c r="DD57" i="9"/>
  <c r="DP72" i="9"/>
  <c r="H59" i="7"/>
  <c r="DD47" i="9"/>
  <c r="DP47" i="9"/>
  <c r="C74" i="15"/>
  <c r="I99" i="15"/>
  <c r="G75" i="12"/>
  <c r="H75" i="12"/>
  <c r="F75" i="12"/>
  <c r="E96" i="12"/>
  <c r="I96" i="12"/>
  <c r="AD125" i="10"/>
  <c r="DP67" i="10"/>
  <c r="DD63" i="10"/>
  <c r="DD72" i="9"/>
  <c r="J73" i="12"/>
  <c r="DJ55" i="10"/>
  <c r="G153" i="16"/>
  <c r="K153" i="16"/>
  <c r="K131" i="16"/>
  <c r="D155" i="16"/>
  <c r="K126" i="16"/>
  <c r="D150" i="16"/>
  <c r="C85" i="12"/>
  <c r="G90" i="12"/>
  <c r="K90" i="12"/>
  <c r="K69" i="12"/>
  <c r="G94" i="12"/>
  <c r="K94" i="12"/>
  <c r="K133" i="16"/>
  <c r="D157" i="16"/>
  <c r="AD107" i="10"/>
  <c r="DP63" i="10"/>
  <c r="J69" i="12"/>
  <c r="J112" i="16"/>
  <c r="I112" i="16"/>
  <c r="M105" i="13"/>
  <c r="F147" i="16"/>
  <c r="J147" i="16"/>
  <c r="C116" i="16"/>
  <c r="G150" i="16"/>
  <c r="K150" i="16"/>
  <c r="J107" i="16"/>
  <c r="I114" i="16"/>
  <c r="H133" i="16"/>
  <c r="H128" i="16"/>
  <c r="K128" i="16"/>
  <c r="D152" i="16"/>
  <c r="I109" i="16"/>
  <c r="G151" i="16"/>
  <c r="K151" i="16"/>
  <c r="F151" i="16"/>
  <c r="J151" i="16"/>
  <c r="E151" i="16"/>
  <c r="I151" i="16"/>
  <c r="H90" i="15"/>
  <c r="H77" i="13"/>
  <c r="C78" i="13"/>
  <c r="M77" i="13"/>
  <c r="C77" i="13"/>
  <c r="K77" i="13"/>
  <c r="K78" i="13"/>
  <c r="G77" i="13"/>
  <c r="I77" i="13"/>
  <c r="I78" i="13"/>
  <c r="E78" i="13"/>
  <c r="L96" i="13"/>
  <c r="M96" i="13"/>
  <c r="K96" i="13"/>
  <c r="I96" i="13"/>
  <c r="DD51" i="9"/>
  <c r="H63" i="15"/>
  <c r="F99" i="15"/>
  <c r="J99" i="15"/>
  <c r="I52" i="8"/>
  <c r="I63" i="8"/>
  <c r="G75" i="8"/>
  <c r="K75" i="8"/>
  <c r="K86" i="8"/>
  <c r="H20" i="18"/>
  <c r="F77" i="13"/>
  <c r="G102" i="13"/>
  <c r="H102" i="13"/>
  <c r="J102" i="13"/>
  <c r="DJ65" i="9"/>
  <c r="H78" i="12"/>
  <c r="D68" i="15"/>
  <c r="F70" i="15"/>
  <c r="F80" i="8"/>
  <c r="K102" i="13"/>
  <c r="J81" i="13"/>
  <c r="G87" i="13"/>
  <c r="H87" i="13"/>
  <c r="L87" i="13"/>
  <c r="M87" i="13"/>
  <c r="I87" i="13"/>
  <c r="G96" i="13"/>
  <c r="H96" i="13"/>
  <c r="J49" i="6"/>
  <c r="K53" i="5"/>
  <c r="I68" i="5"/>
  <c r="H17" i="18"/>
  <c r="DD65" i="9"/>
  <c r="H74" i="12"/>
  <c r="H83" i="12"/>
  <c r="H65" i="15"/>
  <c r="H73" i="15"/>
  <c r="E62" i="15"/>
  <c r="E64" i="15"/>
  <c r="F65" i="15"/>
  <c r="E67" i="15"/>
  <c r="I53" i="8"/>
  <c r="C88" i="17"/>
  <c r="D118" i="17"/>
  <c r="I66" i="15"/>
  <c r="F64" i="15"/>
  <c r="E69" i="15"/>
  <c r="J60" i="8"/>
  <c r="J96" i="13"/>
  <c r="G93" i="13"/>
  <c r="H93" i="13"/>
  <c r="L93" i="13"/>
  <c r="M93" i="13"/>
  <c r="K93" i="13"/>
  <c r="I93" i="13"/>
  <c r="I117" i="13"/>
  <c r="J51" i="6"/>
  <c r="I51" i="6"/>
  <c r="DP62" i="9"/>
  <c r="H70" i="12"/>
  <c r="H72" i="12"/>
  <c r="H77" i="12"/>
  <c r="H79" i="12"/>
  <c r="H81" i="12"/>
  <c r="F69" i="15"/>
  <c r="E71" i="15"/>
  <c r="I61" i="8"/>
  <c r="J78" i="13"/>
  <c r="G105" i="13"/>
  <c r="H105" i="13"/>
  <c r="C89" i="17"/>
  <c r="F80" i="17"/>
  <c r="I40" i="5"/>
  <c r="H16" i="18"/>
  <c r="H40" i="5"/>
  <c r="G16" i="18"/>
  <c r="G40" i="5"/>
  <c r="F16" i="18"/>
  <c r="DJ54" i="9"/>
  <c r="F71" i="15"/>
  <c r="J61" i="8"/>
  <c r="G78" i="8"/>
  <c r="K78" i="8"/>
  <c r="L77" i="13"/>
  <c r="L78" i="13"/>
  <c r="G99" i="13"/>
  <c r="H99" i="13"/>
  <c r="L110" i="13"/>
  <c r="L111" i="13"/>
  <c r="M111" i="13"/>
  <c r="G110" i="13"/>
  <c r="G111" i="13"/>
  <c r="H111" i="13"/>
  <c r="H110" i="13"/>
  <c r="E111" i="13"/>
  <c r="C110" i="13"/>
  <c r="K110" i="13"/>
  <c r="K111" i="13"/>
  <c r="M110" i="13"/>
  <c r="J110" i="13"/>
  <c r="J111" i="13"/>
  <c r="J53" i="6"/>
  <c r="I53" i="6"/>
  <c r="C15" i="4"/>
  <c r="G86" i="17"/>
  <c r="H86" i="17"/>
  <c r="AD143" i="11"/>
  <c r="DP71" i="9"/>
  <c r="DP66" i="9"/>
  <c r="DP54" i="9"/>
  <c r="J77" i="13"/>
  <c r="G114" i="13"/>
  <c r="H114" i="13"/>
  <c r="J114" i="13"/>
  <c r="DD58" i="9"/>
  <c r="I49" i="6"/>
  <c r="F51" i="17"/>
  <c r="H51" i="17"/>
  <c r="F56" i="17"/>
  <c r="H56" i="17"/>
  <c r="E47" i="7"/>
  <c r="CF66" i="9"/>
  <c r="DD66" i="9"/>
  <c r="CF51" i="9"/>
  <c r="DJ51" i="9"/>
  <c r="DP53" i="10"/>
  <c r="DD74" i="11"/>
  <c r="DD91" i="11"/>
  <c r="DD94" i="11"/>
  <c r="DD96" i="11"/>
  <c r="DP50" i="11"/>
  <c r="DP91" i="11"/>
  <c r="J117" i="13"/>
  <c r="E102" i="13"/>
  <c r="F104" i="13"/>
  <c r="I104" i="13"/>
  <c r="I105" i="13"/>
  <c r="C108" i="13"/>
  <c r="G78" i="13"/>
  <c r="L80" i="13"/>
  <c r="L81" i="13"/>
  <c r="M81" i="13"/>
  <c r="M104" i="13"/>
  <c r="M107" i="13"/>
  <c r="M113" i="13"/>
  <c r="M116" i="13"/>
  <c r="M117" i="13"/>
  <c r="CF75" i="9"/>
  <c r="CF69" i="9"/>
  <c r="DD69" i="9"/>
  <c r="CF59" i="9"/>
  <c r="DJ64" i="11"/>
  <c r="DJ91" i="11"/>
  <c r="DJ56" i="11"/>
  <c r="DP71" i="11"/>
  <c r="DP63" i="11"/>
  <c r="DP55" i="11"/>
  <c r="E105" i="13"/>
  <c r="F107" i="13"/>
  <c r="I98" i="13"/>
  <c r="I99" i="13"/>
  <c r="J104" i="13"/>
  <c r="J105" i="13"/>
  <c r="K116" i="13"/>
  <c r="K117" i="13"/>
  <c r="C98" i="13"/>
  <c r="H107" i="13"/>
  <c r="H108" i="13"/>
  <c r="G116" i="13"/>
  <c r="G117" i="13"/>
  <c r="H117" i="13"/>
  <c r="M98" i="13"/>
  <c r="M101" i="13"/>
  <c r="E54" i="6"/>
  <c r="H54" i="6"/>
  <c r="F52" i="17"/>
  <c r="H52" i="17"/>
  <c r="CF78" i="9"/>
  <c r="DP78" i="9"/>
  <c r="CF62" i="9"/>
  <c r="DD62" i="9"/>
  <c r="CF50" i="9"/>
  <c r="F113" i="13"/>
  <c r="K98" i="13"/>
  <c r="K99" i="13"/>
  <c r="K104" i="13"/>
  <c r="K105" i="13"/>
  <c r="C101" i="13"/>
  <c r="C113" i="13"/>
  <c r="L99" i="13"/>
  <c r="L113" i="13"/>
  <c r="L114" i="13"/>
  <c r="M114" i="13"/>
  <c r="E50" i="6"/>
  <c r="G54" i="6"/>
  <c r="F48" i="17"/>
  <c r="H48" i="17"/>
  <c r="D47" i="7"/>
  <c r="CF74" i="9"/>
  <c r="DD74" i="9"/>
  <c r="E114" i="13"/>
  <c r="I101" i="13"/>
  <c r="I102" i="13"/>
  <c r="I107" i="13"/>
  <c r="I108" i="13"/>
  <c r="J113" i="13"/>
  <c r="C102" i="13"/>
  <c r="C114" i="13"/>
  <c r="L101" i="13"/>
  <c r="L102" i="13"/>
  <c r="M102" i="13"/>
  <c r="L107" i="13"/>
  <c r="L108" i="13"/>
  <c r="M108" i="13"/>
  <c r="F50" i="6"/>
  <c r="CF77" i="9"/>
  <c r="CF67" i="9"/>
  <c r="DP67" i="9"/>
  <c r="CF61" i="9"/>
  <c r="DP61" i="9"/>
  <c r="K113" i="13"/>
  <c r="K114" i="13"/>
  <c r="DJ94" i="11"/>
  <c r="DJ96" i="11"/>
  <c r="DJ95" i="11"/>
  <c r="H78" i="13"/>
  <c r="H121" i="13"/>
  <c r="L25" i="18"/>
  <c r="L30" i="18"/>
  <c r="G121" i="13"/>
  <c r="K25" i="18"/>
  <c r="I71" i="15"/>
  <c r="F97" i="15"/>
  <c r="J97" i="15"/>
  <c r="D94" i="15"/>
  <c r="H94" i="15"/>
  <c r="H102" i="15"/>
  <c r="F26" i="18"/>
  <c r="H68" i="15"/>
  <c r="I68" i="15"/>
  <c r="DJ67" i="9"/>
  <c r="G80" i="17"/>
  <c r="H80" i="17"/>
  <c r="E97" i="15"/>
  <c r="I97" i="15"/>
  <c r="H71" i="15"/>
  <c r="G99" i="12"/>
  <c r="K99" i="12"/>
  <c r="K78" i="12"/>
  <c r="G152" i="16"/>
  <c r="K152" i="16"/>
  <c r="F152" i="16"/>
  <c r="J152" i="16"/>
  <c r="E152" i="16"/>
  <c r="I152" i="16"/>
  <c r="K68" i="12"/>
  <c r="G89" i="12"/>
  <c r="K89" i="12"/>
  <c r="G70" i="7"/>
  <c r="K70" i="7"/>
  <c r="K84" i="7"/>
  <c r="H19" i="18"/>
  <c r="I50" i="7"/>
  <c r="I115" i="16"/>
  <c r="J54" i="6"/>
  <c r="G55" i="6"/>
  <c r="K18" i="18"/>
  <c r="K30" i="18"/>
  <c r="DP75" i="9"/>
  <c r="DJ75" i="9"/>
  <c r="DJ74" i="9"/>
  <c r="G78" i="17"/>
  <c r="H78" i="17"/>
  <c r="F95" i="15"/>
  <c r="J95" i="15"/>
  <c r="I69" i="15"/>
  <c r="J63" i="8"/>
  <c r="G104" i="12"/>
  <c r="K104" i="12"/>
  <c r="K83" i="12"/>
  <c r="G82" i="17"/>
  <c r="H82" i="17"/>
  <c r="E74" i="15"/>
  <c r="D74" i="15"/>
  <c r="F74" i="15"/>
  <c r="I107" i="12"/>
  <c r="F24" i="18"/>
  <c r="DP94" i="11"/>
  <c r="DP96" i="11"/>
  <c r="DP95" i="11"/>
  <c r="J75" i="12"/>
  <c r="F96" i="12"/>
  <c r="J96" i="12"/>
  <c r="F70" i="7"/>
  <c r="J70" i="7"/>
  <c r="H50" i="7"/>
  <c r="H50" i="6"/>
  <c r="H57" i="6"/>
  <c r="E55" i="6"/>
  <c r="I18" i="18"/>
  <c r="I30" i="18"/>
  <c r="DJ62" i="9"/>
  <c r="G84" i="17"/>
  <c r="H84" i="17"/>
  <c r="J84" i="17"/>
  <c r="K81" i="12"/>
  <c r="G102" i="12"/>
  <c r="K102" i="12"/>
  <c r="H69" i="15"/>
  <c r="E95" i="15"/>
  <c r="I95" i="15"/>
  <c r="G95" i="12"/>
  <c r="K95" i="12"/>
  <c r="K74" i="12"/>
  <c r="F153" i="16"/>
  <c r="J153" i="16"/>
  <c r="E153" i="16"/>
  <c r="I153" i="16"/>
  <c r="G84" i="8"/>
  <c r="I47" i="7"/>
  <c r="E67" i="7"/>
  <c r="I67" i="7"/>
  <c r="I84" i="7"/>
  <c r="F19" i="18"/>
  <c r="DP59" i="9"/>
  <c r="DD59" i="9"/>
  <c r="DD91" i="9"/>
  <c r="F89" i="12"/>
  <c r="J89" i="12"/>
  <c r="J107" i="12"/>
  <c r="G24" i="18"/>
  <c r="J68" i="12"/>
  <c r="DD61" i="9"/>
  <c r="DJ61" i="9"/>
  <c r="DJ50" i="9"/>
  <c r="DP50" i="9"/>
  <c r="DP91" i="9"/>
  <c r="DD50" i="9"/>
  <c r="DJ69" i="9"/>
  <c r="K79" i="12"/>
  <c r="G100" i="12"/>
  <c r="K100" i="12"/>
  <c r="F90" i="15"/>
  <c r="J90" i="15"/>
  <c r="I64" i="15"/>
  <c r="I74" i="15"/>
  <c r="H67" i="15"/>
  <c r="E93" i="15"/>
  <c r="I93" i="15"/>
  <c r="DP51" i="9"/>
  <c r="J57" i="6"/>
  <c r="G154" i="16"/>
  <c r="K154" i="16"/>
  <c r="E154" i="16"/>
  <c r="I154" i="16"/>
  <c r="F154" i="16"/>
  <c r="J154" i="16"/>
  <c r="DJ91" i="10"/>
  <c r="H57" i="7"/>
  <c r="F77" i="7"/>
  <c r="J77" i="7"/>
  <c r="DD77" i="9"/>
  <c r="DP77" i="9"/>
  <c r="M99" i="13"/>
  <c r="H47" i="7"/>
  <c r="F67" i="7"/>
  <c r="J67" i="7"/>
  <c r="M78" i="13"/>
  <c r="L121" i="13"/>
  <c r="F25" i="18"/>
  <c r="K77" i="12"/>
  <c r="G98" i="12"/>
  <c r="K98" i="12"/>
  <c r="I65" i="15"/>
  <c r="F91" i="15"/>
  <c r="J91" i="15"/>
  <c r="DP69" i="9"/>
  <c r="DJ59" i="9"/>
  <c r="I121" i="13"/>
  <c r="I25" i="18"/>
  <c r="E150" i="16"/>
  <c r="I150" i="16"/>
  <c r="F150" i="16"/>
  <c r="J150" i="16"/>
  <c r="I86" i="17"/>
  <c r="E116" i="17"/>
  <c r="I116" i="17"/>
  <c r="K84" i="17"/>
  <c r="I82" i="17"/>
  <c r="E112" i="17"/>
  <c r="I112" i="17"/>
  <c r="J82" i="17"/>
  <c r="I78" i="17"/>
  <c r="K80" i="17"/>
  <c r="J78" i="17"/>
  <c r="I80" i="17"/>
  <c r="E110" i="17"/>
  <c r="I110" i="17"/>
  <c r="G83" i="17"/>
  <c r="H83" i="17"/>
  <c r="K83" i="17"/>
  <c r="G81" i="17"/>
  <c r="H81" i="17"/>
  <c r="I81" i="17"/>
  <c r="E111" i="17"/>
  <c r="I111" i="17"/>
  <c r="K86" i="17"/>
  <c r="J86" i="17"/>
  <c r="I79" i="17"/>
  <c r="E109" i="17"/>
  <c r="I109" i="17"/>
  <c r="K82" i="17"/>
  <c r="K78" i="17"/>
  <c r="J80" i="17"/>
  <c r="J79" i="17"/>
  <c r="G79" i="17"/>
  <c r="H79" i="17"/>
  <c r="K79" i="17"/>
  <c r="G87" i="17"/>
  <c r="H87" i="17"/>
  <c r="K87" i="17"/>
  <c r="G85" i="17"/>
  <c r="H85" i="17"/>
  <c r="I85" i="17"/>
  <c r="E115" i="17"/>
  <c r="I115" i="17"/>
  <c r="E157" i="16"/>
  <c r="I157" i="16"/>
  <c r="G157" i="16"/>
  <c r="K157" i="16"/>
  <c r="I50" i="6"/>
  <c r="I57" i="6"/>
  <c r="F55" i="6"/>
  <c r="J18" i="18"/>
  <c r="J30" i="18"/>
  <c r="DJ78" i="9"/>
  <c r="DD78" i="9"/>
  <c r="AY143" i="11"/>
  <c r="BF143" i="11"/>
  <c r="AR143" i="11"/>
  <c r="G93" i="12"/>
  <c r="K93" i="12"/>
  <c r="K72" i="12"/>
  <c r="DJ77" i="9"/>
  <c r="E90" i="15"/>
  <c r="I90" i="15"/>
  <c r="H64" i="15"/>
  <c r="DP74" i="9"/>
  <c r="J80" i="8"/>
  <c r="J86" i="8"/>
  <c r="G20" i="18"/>
  <c r="F84" i="8"/>
  <c r="DJ66" i="9"/>
  <c r="G155" i="16"/>
  <c r="K155" i="16"/>
  <c r="F155" i="16"/>
  <c r="J155" i="16"/>
  <c r="E155" i="16"/>
  <c r="I155" i="16"/>
  <c r="E147" i="16"/>
  <c r="G147" i="16"/>
  <c r="D62" i="7"/>
  <c r="E82" i="7"/>
  <c r="E62" i="7"/>
  <c r="I62" i="7"/>
  <c r="F62" i="7"/>
  <c r="G82" i="7"/>
  <c r="H62" i="7"/>
  <c r="D82" i="7"/>
  <c r="F157" i="16"/>
  <c r="J157" i="16"/>
  <c r="DD91" i="10"/>
  <c r="DD94" i="10"/>
  <c r="DD96" i="10"/>
  <c r="J121" i="13"/>
  <c r="J25" i="18"/>
  <c r="G91" i="12"/>
  <c r="K91" i="12"/>
  <c r="K70" i="12"/>
  <c r="DD75" i="9"/>
  <c r="E88" i="15"/>
  <c r="I88" i="15"/>
  <c r="I102" i="15"/>
  <c r="G26" i="18"/>
  <c r="H62" i="15"/>
  <c r="H74" i="15"/>
  <c r="F96" i="15"/>
  <c r="J96" i="15"/>
  <c r="I70" i="15"/>
  <c r="DD67" i="9"/>
  <c r="K121" i="13"/>
  <c r="M25" i="18"/>
  <c r="M30" i="18"/>
  <c r="J160" i="16"/>
  <c r="G27" i="18"/>
  <c r="G96" i="12"/>
  <c r="K96" i="12"/>
  <c r="K75" i="12"/>
  <c r="G84" i="12"/>
  <c r="H84" i="12"/>
  <c r="F105" i="12"/>
  <c r="D105" i="12"/>
  <c r="F84" i="12"/>
  <c r="E105" i="12"/>
  <c r="J115" i="16"/>
  <c r="DP91" i="10"/>
  <c r="G117" i="17"/>
  <c r="K117" i="17"/>
  <c r="D102" i="17"/>
  <c r="F21" i="18"/>
  <c r="DD94" i="9"/>
  <c r="DD96" i="9"/>
  <c r="G113" i="17"/>
  <c r="K113" i="17"/>
  <c r="D94" i="17"/>
  <c r="G109" i="17"/>
  <c r="K109" i="17"/>
  <c r="DP95" i="9"/>
  <c r="DP94" i="9"/>
  <c r="DP96" i="9"/>
  <c r="H21" i="18"/>
  <c r="F114" i="17"/>
  <c r="J114" i="17"/>
  <c r="G114" i="17"/>
  <c r="K114" i="17"/>
  <c r="D99" i="17"/>
  <c r="AK111" i="11"/>
  <c r="AK125" i="11"/>
  <c r="AK106" i="11"/>
  <c r="AK107" i="11"/>
  <c r="AK122" i="11"/>
  <c r="AK124" i="11"/>
  <c r="AK108" i="11"/>
  <c r="AK109" i="11"/>
  <c r="K81" i="17"/>
  <c r="F82" i="7"/>
  <c r="J83" i="17"/>
  <c r="J81" i="17"/>
  <c r="J87" i="17"/>
  <c r="G110" i="17"/>
  <c r="K110" i="17"/>
  <c r="D95" i="17"/>
  <c r="K147" i="16"/>
  <c r="K160" i="16"/>
  <c r="H27" i="18"/>
  <c r="G158" i="16"/>
  <c r="J102" i="15"/>
  <c r="H26" i="18"/>
  <c r="F116" i="17"/>
  <c r="J116" i="17"/>
  <c r="C101" i="17"/>
  <c r="K107" i="12"/>
  <c r="H24" i="18"/>
  <c r="K84" i="12"/>
  <c r="F158" i="16"/>
  <c r="I87" i="17"/>
  <c r="E117" i="17"/>
  <c r="I117" i="17"/>
  <c r="D97" i="17"/>
  <c r="G112" i="17"/>
  <c r="K112" i="17"/>
  <c r="I84" i="17"/>
  <c r="E114" i="17"/>
  <c r="I114" i="17"/>
  <c r="M121" i="13"/>
  <c r="E100" i="15"/>
  <c r="C94" i="17"/>
  <c r="F109" i="17"/>
  <c r="J109" i="17"/>
  <c r="I147" i="16"/>
  <c r="I160" i="16"/>
  <c r="F27" i="18"/>
  <c r="E158" i="16"/>
  <c r="K85" i="17"/>
  <c r="J85" i="17"/>
  <c r="DP94" i="10"/>
  <c r="DP96" i="10"/>
  <c r="DP95" i="10"/>
  <c r="J84" i="12"/>
  <c r="AD125" i="11"/>
  <c r="AD124" i="11"/>
  <c r="AD111" i="11"/>
  <c r="AD109" i="11"/>
  <c r="AD106" i="11"/>
  <c r="AD107" i="11"/>
  <c r="AD108" i="11"/>
  <c r="AD122" i="11"/>
  <c r="I83" i="17"/>
  <c r="E113" i="17"/>
  <c r="I113" i="17"/>
  <c r="E108" i="17"/>
  <c r="I88" i="17"/>
  <c r="J84" i="7"/>
  <c r="G19" i="18"/>
  <c r="DJ95" i="10"/>
  <c r="DJ94" i="10"/>
  <c r="DJ96" i="10"/>
  <c r="DJ91" i="9"/>
  <c r="D100" i="15"/>
  <c r="C95" i="17"/>
  <c r="F110" i="17"/>
  <c r="J110" i="17"/>
  <c r="F108" i="17"/>
  <c r="C93" i="17"/>
  <c r="J88" i="17"/>
  <c r="AR125" i="11"/>
  <c r="AR107" i="11"/>
  <c r="AR122" i="11"/>
  <c r="AR111" i="11"/>
  <c r="AR108" i="11"/>
  <c r="AR124" i="11"/>
  <c r="AR109" i="11"/>
  <c r="AR106" i="11"/>
  <c r="D101" i="17"/>
  <c r="G116" i="17"/>
  <c r="K116" i="17"/>
  <c r="F112" i="17"/>
  <c r="J112" i="17"/>
  <c r="C97" i="17"/>
  <c r="F100" i="15"/>
  <c r="G105" i="12"/>
  <c r="D93" i="17"/>
  <c r="G108" i="17"/>
  <c r="D100" i="17"/>
  <c r="G115" i="17"/>
  <c r="K115" i="17"/>
  <c r="J108" i="17"/>
  <c r="I108" i="17"/>
  <c r="I120" i="17"/>
  <c r="F28" i="18"/>
  <c r="F30" i="18"/>
  <c r="E118" i="17"/>
  <c r="D96" i="17"/>
  <c r="G111" i="17"/>
  <c r="K111" i="17"/>
  <c r="C99" i="17"/>
  <c r="D98" i="17"/>
  <c r="DJ94" i="9"/>
  <c r="DJ96" i="9"/>
  <c r="DJ95" i="9"/>
  <c r="G21" i="18"/>
  <c r="F117" i="17"/>
  <c r="J117" i="17"/>
  <c r="C102" i="17"/>
  <c r="K88" i="17"/>
  <c r="D103" i="17"/>
  <c r="G25" i="18"/>
  <c r="H25" i="18"/>
  <c r="F111" i="17"/>
  <c r="J111" i="17"/>
  <c r="C96" i="17"/>
  <c r="K108" i="17"/>
  <c r="K120" i="17"/>
  <c r="H28" i="18"/>
  <c r="H30" i="18"/>
  <c r="G118" i="17"/>
  <c r="C103" i="17"/>
  <c r="F115" i="17"/>
  <c r="J115" i="17"/>
  <c r="C100" i="17"/>
  <c r="F113" i="17"/>
  <c r="J113" i="17"/>
  <c r="C98" i="17"/>
  <c r="F118" i="17"/>
  <c r="J120" i="17"/>
  <c r="G28" i="18"/>
  <c r="G30" i="18"/>
</calcChain>
</file>

<file path=xl/comments1.xml><?xml version="1.0" encoding="utf-8"?>
<comments xmlns="http://schemas.openxmlformats.org/spreadsheetml/2006/main">
  <authors>
    <author>JeffreyS</author>
  </authors>
  <commentList>
    <comment ref="C92" authorId="0" shapeId="0">
      <text>
        <r>
          <rPr>
            <b/>
            <sz val="8"/>
            <color indexed="81"/>
            <rFont val="Tahoma"/>
            <family val="2"/>
          </rPr>
          <t>JeffreyS:</t>
        </r>
        <r>
          <rPr>
            <sz val="8"/>
            <color indexed="81"/>
            <rFont val="Tahoma"/>
            <family val="2"/>
          </rPr>
          <t xml:space="preserve">
Changed Columns 'B', 'C', 'D', 'E', 'G', 'H', 'I', 'K', 'L', and 'M' for than vehicle type.</t>
        </r>
      </text>
    </comment>
    <comment ref="E98" authorId="0" shapeId="0">
      <text>
        <r>
          <rPr>
            <b/>
            <sz val="8"/>
            <color indexed="81"/>
            <rFont val="Tahoma"/>
            <family val="2"/>
          </rPr>
          <t>JeffreyS:</t>
        </r>
        <r>
          <rPr>
            <sz val="8"/>
            <color indexed="81"/>
            <rFont val="Tahoma"/>
            <family val="2"/>
          </rPr>
          <t xml:space="preserve">
Can you give an example what a fraction looks like?</t>
        </r>
      </text>
    </comment>
  </commentList>
</comments>
</file>

<file path=xl/sharedStrings.xml><?xml version="1.0" encoding="utf-8"?>
<sst xmlns="http://schemas.openxmlformats.org/spreadsheetml/2006/main" count="2525" uniqueCount="1034">
  <si>
    <t xml:space="preserve">The maximum silt content percentage of materials processed must be maintained at or below the following </t>
  </si>
  <si>
    <t xml:space="preserve">The minimum stone moisture percentage of materials processed must be maintained above the following </t>
  </si>
  <si>
    <t xml:space="preserve">moisture percentages for controlled transfer point, controlled screening, and controlled crushing operations.  </t>
  </si>
  <si>
    <t>silt content percentages for controlled transfer point, controlled screening, and controlled crushing operations.</t>
  </si>
  <si>
    <t xml:space="preserve">EMISSION DATA </t>
  </si>
  <si>
    <t>NUMBER OF DEVICES</t>
  </si>
  <si>
    <t>ANNUAL EMISSIONS (tpy)</t>
  </si>
  <si>
    <t>EQUIPMENT SIZE (bhp)</t>
  </si>
  <si>
    <t xml:space="preserve">UNCONTROLLED </t>
  </si>
  <si>
    <t xml:space="preserve">CONTROLLED </t>
  </si>
  <si>
    <t>EMISSION FACTOR (lb/ton)</t>
  </si>
  <si>
    <t>PROCESS RATE (tpy)</t>
  </si>
  <si>
    <t>MAX. DESIGN RATE (tph)</t>
  </si>
  <si>
    <t>MAX. HOURLY PRODUCTION RATE (tph)</t>
  </si>
  <si>
    <t>FRACTIONATION VALUE ( PM10 or PM2.5 / PM)</t>
  </si>
  <si>
    <t>OVERALL EFFICIENCY</t>
  </si>
  <si>
    <t xml:space="preserve">FACID: </t>
  </si>
  <si>
    <t>IV - MAP COORDINATES FOR PROCESS</t>
  </si>
  <si>
    <t>EmFac</t>
  </si>
  <si>
    <r>
      <t>EMISSION FACTORS</t>
    </r>
    <r>
      <rPr>
        <sz val="12"/>
        <rFont val="Times New Roman"/>
        <family val="1"/>
      </rPr>
      <t xml:space="preserve"> (lbs/ton</t>
    </r>
    <r>
      <rPr>
        <sz val="16"/>
        <rFont val="Times New Roman"/>
        <family val="1"/>
      </rPr>
      <t xml:space="preserve">) </t>
    </r>
    <r>
      <rPr>
        <vertAlign val="superscript"/>
        <sz val="16"/>
        <rFont val="Times New Roman"/>
        <family val="1"/>
      </rPr>
      <t>1</t>
    </r>
  </si>
  <si>
    <t>No Device</t>
  </si>
  <si>
    <t>Dump to Hopper, truck, pile  (Note 2)</t>
  </si>
  <si>
    <t>Grizzly  (Note 2)</t>
  </si>
  <si>
    <t>Hopper  (Note 2)</t>
  </si>
  <si>
    <t>Transfer Point  (Note 2)</t>
  </si>
  <si>
    <t>Conveyor  (Note 2)</t>
  </si>
  <si>
    <t>Crushing, Dry - Primary</t>
  </si>
  <si>
    <t>Crushing, Dry - Secondary</t>
  </si>
  <si>
    <t>Crushing, Dry - Tertiary</t>
  </si>
  <si>
    <t>Crushing, Wet  (Note 3)</t>
  </si>
  <si>
    <t>Screening, Dry</t>
  </si>
  <si>
    <t>Screening, Wet Washing  (Note 4)</t>
  </si>
  <si>
    <t>Silo, Filling - Pneumatic</t>
  </si>
  <si>
    <t>Silo, Filling - Bucket Elevator</t>
  </si>
  <si>
    <t>Silo, discharge to Conveyor  (Note 2)</t>
  </si>
  <si>
    <t>Silo, discharge to Tank Truck</t>
  </si>
  <si>
    <t>Loading Open Top Truck  (Note 2)</t>
  </si>
  <si>
    <t>Feeder</t>
  </si>
  <si>
    <t>Error - Out of Range</t>
  </si>
  <si>
    <t>Error</t>
  </si>
  <si>
    <t>NOTES</t>
  </si>
  <si>
    <t>EMISSION FACTORS FOR TRANSFER</t>
  </si>
  <si>
    <t>hour and surface moisture content in</t>
  </si>
  <si>
    <t>POINTS BY PARTICLE SIZING</t>
  </si>
  <si>
    <t>percent (%).</t>
  </si>
  <si>
    <t>VARIABLES</t>
  </si>
  <si>
    <r>
      <t>EMISSION FACTORS</t>
    </r>
    <r>
      <rPr>
        <sz val="12"/>
        <rFont val="Times New Roman"/>
        <family val="1"/>
      </rPr>
      <t xml:space="preserve"> (lbs/ton</t>
    </r>
    <r>
      <rPr>
        <sz val="16"/>
        <rFont val="Times New Roman"/>
        <family val="1"/>
      </rPr>
      <t>)</t>
    </r>
  </si>
  <si>
    <t>Enter site specific wind speed and</t>
  </si>
  <si>
    <t>U</t>
  </si>
  <si>
    <t>M</t>
  </si>
  <si>
    <t>surface moisture content in the</t>
  </si>
  <si>
    <t>MPH</t>
  </si>
  <si>
    <t>k = 0.74</t>
  </si>
  <si>
    <t>k = 0.35</t>
  </si>
  <si>
    <t>k = 0.11</t>
  </si>
  <si>
    <t>From AP-42 Section 13.2.4</t>
  </si>
  <si>
    <t xml:space="preserve">E = </t>
  </si>
  <si>
    <t>k*.0032*{(U/5)^1.3}/{(M/2)^1.4}</t>
  </si>
  <si>
    <t>Multiplier</t>
  </si>
  <si>
    <t>Wind Speed in Miles per Hour (mph)</t>
  </si>
  <si>
    <t>Moisture Content in Percent (%)</t>
  </si>
  <si>
    <t>A wet crusher must have nozzles above (before) and below (after) the crusher throat and a minimum</t>
  </si>
  <si>
    <t>water flow rate of 0.32 gpm per ton per hour of material crushed.  The total minimum water flow rate</t>
  </si>
  <si>
    <t>for a 100 tph crusher is 32 gpm.</t>
  </si>
  <si>
    <t>The minimum water flow rate for a wet or wash screen is 5 gpm per cubic yard screened per hour.</t>
  </si>
  <si>
    <t>The minimum water flow rate needed to wash 100 tph of material, when the density is 100 lbs per</t>
  </si>
  <si>
    <t>cubic foot is 370 gpm.  Also the effluent water must be clarified before reuse or discharge.</t>
  </si>
  <si>
    <t xml:space="preserve">Variables are wind speed in miles per </t>
  </si>
  <si>
    <t>blue shade field to the right.</t>
  </si>
  <si>
    <t>See Lookup Table "EmFac" for data</t>
  </si>
  <si>
    <t>LOOKUP TABLES</t>
  </si>
  <si>
    <t>I - COLOR CODE</t>
  </si>
  <si>
    <t>ConEff</t>
  </si>
  <si>
    <t>CONTROL EFFICIENCY (%)</t>
  </si>
  <si>
    <t>DEFAULT</t>
  </si>
  <si>
    <t>SITE</t>
  </si>
  <si>
    <t>FOR</t>
  </si>
  <si>
    <t>CALCULATION</t>
  </si>
  <si>
    <t>Water Spray, Point of Application</t>
  </si>
  <si>
    <t>Spray with Additives, Point of Application</t>
  </si>
  <si>
    <t>Conveyor with Half Cover</t>
  </si>
  <si>
    <t>Conveyor with Three Quarter Cover</t>
  </si>
  <si>
    <t>Conveyor with Full Cover</t>
  </si>
  <si>
    <t>Process Enclosure</t>
  </si>
  <si>
    <t>Gravity Separator</t>
  </si>
  <si>
    <t>Cyclone - Simple</t>
  </si>
  <si>
    <t>Cyclone - Multiple</t>
  </si>
  <si>
    <t>Windscreen, Windward Side</t>
  </si>
  <si>
    <t>Gravel Bed Filters</t>
  </si>
  <si>
    <t>Spray Tower (Low Efficiency)</t>
  </si>
  <si>
    <t>Wet Scrubber (Med Efficiency)</t>
  </si>
  <si>
    <t>Venturi Scrubber (High Efficiency)</t>
  </si>
  <si>
    <t>Baghouse with Multiple Pickups</t>
  </si>
  <si>
    <t>Baghouse with Single Pickup (Unenclosed)</t>
  </si>
  <si>
    <t>Baghouse with Single Pickup (Partial Enclosed)</t>
  </si>
  <si>
    <t>Baghouse with Single Pickup (Full Enclosed)</t>
  </si>
  <si>
    <t>Baghouse with Single Pickup (Attached)</t>
  </si>
  <si>
    <t>Electrostatic Precipitator</t>
  </si>
  <si>
    <t>NOTE</t>
  </si>
  <si>
    <t>check (x)</t>
  </si>
  <si>
    <t>Source specific control efficiency (%) can be used if supporting data is provided.</t>
  </si>
  <si>
    <t>AGGREGATE HANDLING, CRUSHING &amp; SCREENING #1</t>
  </si>
  <si>
    <t>AGG-1</t>
  </si>
  <si>
    <t>AGGREGATE HANDLING, CRUSHING, AND SCREENING #1</t>
  </si>
  <si>
    <t>AGGREGATE HANDLING, CRUSHING, AND SCREENING #3</t>
  </si>
  <si>
    <t>AGGREGATE HANDLING, CRUSHING, AND SCREENING #2</t>
  </si>
  <si>
    <t>AGG-3</t>
  </si>
  <si>
    <t>S-PILES</t>
  </si>
  <si>
    <t>EXHAUST FROM STATIONARY EQUIPMENT</t>
  </si>
  <si>
    <t>DEVICE ID</t>
  </si>
  <si>
    <t>LOOKUP TABLE</t>
  </si>
  <si>
    <t>VARIOUS</t>
  </si>
  <si>
    <t>DEVICE #</t>
  </si>
  <si>
    <t>UNPAVED ROADS - ENTRAINED DUST</t>
  </si>
  <si>
    <t>PAVED ROADS - ENTRAINED DUST</t>
  </si>
  <si>
    <t>Process</t>
  </si>
  <si>
    <t>Typical Friction Velocity Particle Size (mm)</t>
  </si>
  <si>
    <t>Threshold Friction Velocity (m/s)</t>
  </si>
  <si>
    <t>Typical Roughness Height (cm)</t>
  </si>
  <si>
    <t xml:space="preserve">x = </t>
  </si>
  <si>
    <r>
      <t>u</t>
    </r>
    <r>
      <rPr>
        <vertAlign val="subscript"/>
        <sz val="10"/>
        <rFont val="Times New Roman"/>
        <family val="1"/>
      </rPr>
      <t>t</t>
    </r>
    <r>
      <rPr>
        <sz val="10"/>
        <rFont val="Times New Roman"/>
        <family val="1"/>
      </rPr>
      <t>/u</t>
    </r>
  </si>
  <si>
    <t xml:space="preserve">MAILING  ADDRESS: </t>
  </si>
  <si>
    <t>ERO</t>
  </si>
  <si>
    <t>UPR</t>
  </si>
  <si>
    <t>PROAD</t>
  </si>
  <si>
    <t>EX-M</t>
  </si>
  <si>
    <t>EX-S</t>
  </si>
  <si>
    <t>AGG-2</t>
  </si>
  <si>
    <t>LOAD</t>
  </si>
  <si>
    <t>BSG</t>
  </si>
  <si>
    <t>EXPL</t>
  </si>
  <si>
    <t>D&amp;B</t>
  </si>
  <si>
    <t>MET-D</t>
  </si>
  <si>
    <t>FAC</t>
  </si>
  <si>
    <t>MIN</t>
  </si>
  <si>
    <t>STOCKPILES</t>
  </si>
  <si>
    <t xml:space="preserve">PROCESS NAME </t>
  </si>
  <si>
    <t>Revision #</t>
  </si>
  <si>
    <t>Date</t>
  </si>
  <si>
    <t>Worksheet</t>
  </si>
  <si>
    <t>Revision and Updates Made</t>
  </si>
  <si>
    <t>R&amp;U</t>
  </si>
  <si>
    <t>Made By</t>
  </si>
  <si>
    <t>Year changed to 2004</t>
  </si>
  <si>
    <t>S-Piles</t>
  </si>
  <si>
    <t>Tons per Year</t>
  </si>
  <si>
    <t>INSTRUCTIONS</t>
  </si>
  <si>
    <t>INST</t>
  </si>
  <si>
    <t>Item</t>
  </si>
  <si>
    <t>New worksheet added - Each time a revision is made to the "MINE" form a note explaining the change will be made on this worksheet.</t>
  </si>
  <si>
    <t>General</t>
  </si>
  <si>
    <t>Title of Worksheet</t>
  </si>
  <si>
    <t>Note</t>
  </si>
  <si>
    <t>Required</t>
  </si>
  <si>
    <t>Abbreviation</t>
  </si>
  <si>
    <t>Drilling &amp; Blasting</t>
  </si>
  <si>
    <t>Explosives</t>
  </si>
  <si>
    <t>Aggregate Handling, Crushing &amp; Screening #1</t>
  </si>
  <si>
    <t>Aggregate Handling, Crushing &amp; Screening #2</t>
  </si>
  <si>
    <t>Aggregate Handling, Crushing &amp; Screening #3</t>
  </si>
  <si>
    <t>Stockpiles</t>
  </si>
  <si>
    <t>Exhaust from Mobile and Vehicular Exhaust</t>
  </si>
  <si>
    <t>Wind Erosion from Unpaved Operational Areas &amp; Roads</t>
  </si>
  <si>
    <t>Paved Roads - Entrained Dust</t>
  </si>
  <si>
    <t>Unpaved Roads - Entrained Dust</t>
  </si>
  <si>
    <t>Instruction</t>
  </si>
  <si>
    <t>Revisions &amp; Updated</t>
  </si>
  <si>
    <t>Information</t>
  </si>
  <si>
    <t>Exhaust from Stationary Fuel Combustion</t>
  </si>
  <si>
    <t>Facility Information</t>
  </si>
  <si>
    <t>Meteorological Data</t>
  </si>
  <si>
    <t>Bulldozing, Scraping and Grading of Materials</t>
  </si>
  <si>
    <t>Total Emission</t>
  </si>
  <si>
    <t>Change the reporting year by changing the digit in cell 'B3'.</t>
  </si>
  <si>
    <t>Minerals Handled - Amount &amp; Characteristics</t>
  </si>
  <si>
    <t>The company name and number and facility name and number are the same as on your District permit(s).</t>
  </si>
  <si>
    <t xml:space="preserve">Enter the amount, in tons per year, of each explosive used in cell 'H15' thru 'H21'. </t>
  </si>
  <si>
    <t>Name of Material</t>
  </si>
  <si>
    <t>Enter the hours each type of equipment operated in cells 'C16' thru 'F30'.</t>
  </si>
  <si>
    <t>Enter the tons per year for each type of material loaded out at mine in cells 'C16' thru 'C30'.</t>
  </si>
  <si>
    <t>Enter information on dust control systems in cells 'E16' thru 'K30'.  Such as none, water spray, wind screens, other, etc.</t>
  </si>
  <si>
    <t>AGG_1, AGG_2, &amp; AGG_3</t>
  </si>
  <si>
    <t xml:space="preserve">XI - TYPE OF OPERATION AND / OR DEVICE </t>
  </si>
  <si>
    <t>XIII - EMISSION CALCULATIONS</t>
  </si>
  <si>
    <t>ENTERING THE SYSTEM</t>
  </si>
  <si>
    <t>BLOCK X - MOISTURE CONTENT (%) OF MATERIAL</t>
  </si>
  <si>
    <t>See Lookup Table "ConEff" for data</t>
  </si>
  <si>
    <t>ACTUAL ANNUAL</t>
  </si>
  <si>
    <t>Flow Diagram</t>
  </si>
  <si>
    <t>Block III</t>
  </si>
  <si>
    <t>All Items</t>
  </si>
  <si>
    <t>Actual hours the system operated during reporting period.</t>
  </si>
  <si>
    <t>Block VIII</t>
  </si>
  <si>
    <t>Block IX</t>
  </si>
  <si>
    <t>Block X</t>
  </si>
  <si>
    <t>Total amount of material entering the system in tons per year.</t>
  </si>
  <si>
    <t>Block XIII</t>
  </si>
  <si>
    <t xml:space="preserve">BLOCK XIII, COLUMNS 'B', 'E', 'F' &amp; 'G' </t>
  </si>
  <si>
    <t>EMISSION CONTROL DEVICE</t>
  </si>
  <si>
    <t>XII - TYPE OF EMISSION CONTROL EQUIPMENT</t>
  </si>
  <si>
    <t>Emission Calculations</t>
  </si>
  <si>
    <t>Instruction and Guidelines</t>
  </si>
  <si>
    <t>Column B</t>
  </si>
  <si>
    <t>Column E</t>
  </si>
  <si>
    <t>Column F</t>
  </si>
  <si>
    <t>Column G</t>
  </si>
  <si>
    <t>Throughput, tons per year, through each device or operation.</t>
  </si>
  <si>
    <t>Code number for each emission control device or system.  See Block XII "Type of Emission Control Equipment" for code number.</t>
  </si>
  <si>
    <t>Code number for each device or operation in system.  See Block XI "Type of Operation and/or Device" for code number.</t>
  </si>
  <si>
    <t>III - FACILITY INFORMATION</t>
  </si>
  <si>
    <t>S_PILES</t>
  </si>
  <si>
    <t>Report the tons per year of each material (overburden, ores, top soil, product, etc.) blasted and/or handled by this facility.</t>
  </si>
  <si>
    <t>Water with Suppressants</t>
  </si>
  <si>
    <t>Water Application Rate</t>
  </si>
  <si>
    <t>Water with Suppressant</t>
  </si>
  <si>
    <t>Type or Name of Suppressant</t>
  </si>
  <si>
    <t>Weekly</t>
  </si>
  <si>
    <t>Ever 7 days</t>
  </si>
  <si>
    <t>Bi-Weekly</t>
  </si>
  <si>
    <t>Every 14 days</t>
  </si>
  <si>
    <t>Monthly</t>
  </si>
  <si>
    <t>Every 30 - 31 days</t>
  </si>
  <si>
    <t>Bi-Monthly</t>
  </si>
  <si>
    <t>Every 61 day</t>
  </si>
  <si>
    <t>Method</t>
  </si>
  <si>
    <t>Cells</t>
  </si>
  <si>
    <t>none</t>
  </si>
  <si>
    <t>Name/Type</t>
  </si>
  <si>
    <t>3 Months after Application</t>
  </si>
  <si>
    <t>6 Months after Application</t>
  </si>
  <si>
    <t>Average</t>
  </si>
  <si>
    <t>Wind Screens or Wind Breaks</t>
  </si>
  <si>
    <t>Width (feet)</t>
  </si>
  <si>
    <t xml:space="preserve">Height (feet) </t>
  </si>
  <si>
    <t>D52-D63 or E52-G63</t>
  </si>
  <si>
    <t>H52 - M63</t>
  </si>
  <si>
    <t>DUST CONTROL EFFICIENCY</t>
  </si>
  <si>
    <t>Raito (New/Exiting)</t>
  </si>
  <si>
    <t>Intensity of Suppressant Gallons / sq yd of Roadway</t>
  </si>
  <si>
    <t>% by Frequency of Application</t>
  </si>
  <si>
    <t>Overall</t>
  </si>
  <si>
    <t>Water Application Rate *</t>
  </si>
  <si>
    <t>Dust Controls - Water Application Rate</t>
  </si>
  <si>
    <t>Intensity of water gallons / sq yd of Roadway *</t>
  </si>
  <si>
    <t>Gallons / sq. yd (Note 0.1 gallon/sq yd = 1760 gallons per mile for a 30 foot wide road.)</t>
  </si>
  <si>
    <t>Intensity of Suppressant Gallons / sq yd of Roadway *</t>
  </si>
  <si>
    <t>(*  0.1 gallons of water or suppressant per square yard of road = 1760 gallons per mile of a 30 foot wide road.)</t>
  </si>
  <si>
    <t>Frequency of Application (Check (X) only one)</t>
  </si>
  <si>
    <t>Round Trip Miles</t>
  </si>
  <si>
    <t>Specific</t>
  </si>
  <si>
    <t>SPECIFIC</t>
  </si>
  <si>
    <t>BLOCK XII - TYPE OF EMISSION CONTROL EQUIPMENT -- If the facility has site specific control efficiency different that the District Default values enter the efficiency in the LOOKUP Table entitled "ConEff" {Cells A153 through BL182} in the column entitled  'Site Specific Control Efficiency (%)' column 'AN'.</t>
  </si>
  <si>
    <t>If this system uses an emission control system not listed it can be added by going to the LOOKUP TABLE entitled "ConEff" {Cells A153 through BL182}.  At the row with code 21, enter the required data under 'Type of Control Equipment' column 'G'; and 'Control Efficiency (%) - Site Specific' column 'AN' .</t>
  </si>
  <si>
    <t>For water and foam spray systems the downstream effect from point of application.  Enter zero (0) for point of application and 1, 2, etc. for each uncontrolled downstream emission point.</t>
  </si>
  <si>
    <t>Total Parking and Disturbed Areas</t>
  </si>
  <si>
    <t>Increase in Surface Moisture Content</t>
  </si>
  <si>
    <t>Unpaved road surfaces a industrial sites</t>
  </si>
  <si>
    <t>Water (Either new moisture content or application rate)</t>
  </si>
  <si>
    <t>New Surface Moisture Content (%)</t>
  </si>
  <si>
    <t>Constants - See Lookup Table entitled "Constants for Emission Factor Equations"</t>
  </si>
  <si>
    <t>Efficiency percentage (%) of Dust Control Methods</t>
  </si>
  <si>
    <t>X - MOISTURE CONTENT (%)</t>
  </si>
  <si>
    <t>MOISTURE CONTENT ENTERING SYS.:</t>
  </si>
  <si>
    <t>Minerals</t>
  </si>
  <si>
    <t>Volume of water evaporated daily from one acre - gallons per day</t>
  </si>
  <si>
    <t>Road / Source Type</t>
  </si>
  <si>
    <t>Sand &amp; Gravel Plant - Plant Roads</t>
  </si>
  <si>
    <t>Sand &amp; Gravel Plant - Material Storage Area</t>
  </si>
  <si>
    <t>UNPAVED ROADS -- SILT LOADING</t>
  </si>
  <si>
    <t>Landfill Roads</t>
  </si>
  <si>
    <t>Industrial Haul Road</t>
  </si>
  <si>
    <t>Construction Site Scraper Route</t>
  </si>
  <si>
    <t>Stone Quarry &amp; Processing - Plant Road</t>
  </si>
  <si>
    <t>Rural Road - Dirt Surface</t>
  </si>
  <si>
    <t>Coal Mine &amp; Pile</t>
  </si>
  <si>
    <t>Rural Road - Grave/Crushed Limestone Surface</t>
  </si>
  <si>
    <t>Stone Quarry &amp; Processing - Haul Road to &amp; from Pit</t>
  </si>
  <si>
    <t>Silt Loading *</t>
  </si>
  <si>
    <t>*  For other Silt Loadings % is cells 'A167' through 'D178'.</t>
  </si>
  <si>
    <t>Site - Specific</t>
  </si>
  <si>
    <t>Site Specific</t>
  </si>
  <si>
    <t>D70 - E 81</t>
  </si>
  <si>
    <t xml:space="preserve">G70 - H81 </t>
  </si>
  <si>
    <t>I70 - M81</t>
  </si>
  <si>
    <t>Dust Controls (Check 'x' only one method)</t>
  </si>
  <si>
    <t>The District has entered a default value of 0.5% for natural occurring moisture (lowest normally seen) and 30% for silt (highest normally seen).  If the facility choices to use actual values for their materials, support data (lab results by approved methods) must be included.</t>
  </si>
  <si>
    <t>EXHAUST FROM STATIONARY AND PORTABLE FUEL COMBUSTION</t>
  </si>
  <si>
    <t>EX-S&amp;P</t>
  </si>
  <si>
    <t>STATIONARY  AND PORTABLE FUEL  BURNING  EQUIPMENT</t>
  </si>
  <si>
    <t>Enter the amount of fuel burned in the reporting period in Cells 'H14' through 'H28' in the UNIT OF USAGE that appears in Column 'G'.</t>
  </si>
  <si>
    <t>Emission Factors Uncontrolled (pounds/vmt)</t>
  </si>
  <si>
    <t>Boom Sweeping</t>
  </si>
  <si>
    <t>Vacuum Sweeping with at lease 12,000 cfm blower</t>
  </si>
  <si>
    <t>Vacuum Sweeping</t>
  </si>
  <si>
    <t>C = 45 - (0.236*V)</t>
  </si>
  <si>
    <t>C = 20 - (0.231*V)</t>
  </si>
  <si>
    <t>Number of Vehicles passes since last treatment</t>
  </si>
  <si>
    <t>b</t>
  </si>
  <si>
    <t>EmFac = [k*(sL / 2)^0.65 * (W / 3)^1.5 - C] (1 - P/(4*N))</t>
  </si>
  <si>
    <t xml:space="preserve">N = </t>
  </si>
  <si>
    <t>Factors</t>
  </si>
  <si>
    <t>Aerodynamic</t>
  </si>
  <si>
    <t>Number of days in averaging period or 365</t>
  </si>
  <si>
    <t>Correction factor for fleet exhaust, brake, wear and tire wear - lbs/vmt</t>
  </si>
  <si>
    <t>Day per year with at least 0.01 inches of precipitation - See MetData</t>
  </si>
  <si>
    <t>X</t>
  </si>
  <si>
    <t>Paved Surface</t>
  </si>
  <si>
    <t>gram / meter sq.</t>
  </si>
  <si>
    <t>Freeway</t>
  </si>
  <si>
    <t>Heavy Traffic</t>
  </si>
  <si>
    <t>Low Traffic Road</t>
  </si>
  <si>
    <t>Solid Waste Landfill</t>
  </si>
  <si>
    <t>Quarry</t>
  </si>
  <si>
    <t>Concrete Batching</t>
  </si>
  <si>
    <t>Sand &amp; Gravel Plant</t>
  </si>
  <si>
    <t>Industrial Site</t>
  </si>
  <si>
    <t>Asphalt Batching</t>
  </si>
  <si>
    <t>Topical Silt Loading</t>
  </si>
  <si>
    <t>District Default</t>
  </si>
  <si>
    <t>In cells 'B15' thru 'B21' enter the code number for each explosive used at this facility.  The codes are found is the table entitled "Codes for Explosives', see cells 'B25' thru 'C37'.  If this facility uses an explosive not on this table go to the "Lookup Table", see cell 'A61' thru 'I81' and enter the name, composition, and PM, CO, emission factor for the explosive in rows '78' thru '80' columns 'B' thru 'I'.</t>
  </si>
  <si>
    <t>The information for each type of material handled comes from the" MINE" worksheet.</t>
  </si>
  <si>
    <t xml:space="preserve">The workbook contains 3 worksheets to determine emissions from handling, crushing and screening of materials.  The 3 worksheets are entitled "Aggregate Handling, Crushing &amp; Screening #1" (AGG-1),  "Aggregate Handling, Crushing &amp; Screening #2" (AGG-2), "Aggregate Handling, Crushing &amp; Screening #3" (AGG-3).  This workbook contains 3 AGG worksheets because a facility can have more than 1 material process circuit. </t>
  </si>
  <si>
    <t>Surface moisture content of the material as it enters the system at the feed hopper in percentage (%).</t>
  </si>
  <si>
    <t>For water and foam spray systems the downstream effect from point of application.  Enter zero (0) for point of application and 1, 2, etc for each uncontrolled downstream emission point.</t>
  </si>
  <si>
    <t xml:space="preserve">BLOCK III - FACILITY INFORMATION -- This information should match the information on the District permit.  If the system does not have a District permit enter the word 'FUGITIVE' in spaces following 'Permit #'.  Assign a number ( 1 through 99) which identity's that process ('Process ID'.) </t>
  </si>
  <si>
    <t>BLOCK VII - MATERIAL TYPE -- Place a check mark after each type of material processed by system.</t>
  </si>
  <si>
    <t>BLOCK VIII - OPERATING SCHEDULE -- Enter the number of hours per day, days per week, and weeks per year, the system operated in whole numbers.  Then enter the actual number of hours the system operated in the reporting period within this District.</t>
  </si>
  <si>
    <t>Screen</t>
  </si>
  <si>
    <t>Crusher</t>
  </si>
  <si>
    <t xml:space="preserve">Default emissions factors are from EIIP, A&amp;WMA Air Pollution Engineering  Manual, CRRNOS Source Test </t>
  </si>
  <si>
    <t>(2007-Barstow) and AP-42. Source specific emission factors can be used if supporting data is provided.</t>
  </si>
  <si>
    <t>Equipment</t>
  </si>
  <si>
    <t>Silt Content %</t>
  </si>
  <si>
    <t>Stone Moisture %</t>
  </si>
  <si>
    <t>Transfer Point</t>
  </si>
  <si>
    <t>Important Note-  Additional control efficiencies may not be applied to these emission factors.</t>
  </si>
  <si>
    <t>BLOCK X - MOISTURE CONTENT (%) -- Surface moisture content of the material as it enters the system at the feed hopper in percentage (%).  Lab analysis are required if the surface moisture content is greater than 0.5%.</t>
  </si>
  <si>
    <t>If the facility has a name and/or number for the device or operation the name or number should be entered in this column.</t>
  </si>
  <si>
    <t>In Cells 'B17' through 'B32' enter the facility's name or number for each stockpile.</t>
  </si>
  <si>
    <t>In Cells 'C17' through 'C32' enter the type of material in each stockpile.</t>
  </si>
  <si>
    <t>In Cells 'D17' through 'D32' enter the maximum acres covered by the base of the stockpile.</t>
  </si>
  <si>
    <t>In Cells 'A14' through 'A28' enter the District Permit number or 'Fugitive' for unpermitted equipment.</t>
  </si>
  <si>
    <t>In Cells 'C14' through 'C28' enter the CODE Number for the type of stationary/portable combustion equipment. The CODE Number is found in the table in Cells 'C31 through 'Cell 'G61'.  The District default emission factors for each type of combustion equipment is found in the LOOKUP TABLE entitled "Stationary and Portable Fuel Burning Equipment" found in Cells 'A128' through 'N162'.  If a facility has equipment not listed or has source specific emission factors this information can be added to the LOOKUP TABLE is Cells ''B157' through 'N162'.  Supporting data must be provided for source specific emission factors.</t>
  </si>
  <si>
    <t>Mean Vehicle Sped (mph)</t>
  </si>
  <si>
    <t>Road Type *</t>
  </si>
  <si>
    <t>Ind / Pub</t>
  </si>
  <si>
    <t>*  Road Type</t>
  </si>
  <si>
    <t xml:space="preserve">Ind = </t>
  </si>
  <si>
    <t xml:space="preserve">Pub = </t>
  </si>
  <si>
    <t>Publicly accessible roadways dominated by light duty vehicles</t>
  </si>
  <si>
    <t>CONSTANTS FOR EMISSION FACTOR EQUATIONS</t>
  </si>
  <si>
    <t>Constant</t>
  </si>
  <si>
    <t>Industrial Roads</t>
  </si>
  <si>
    <t>Public Roads</t>
  </si>
  <si>
    <t>a</t>
  </si>
  <si>
    <t>c</t>
  </si>
  <si>
    <t>d</t>
  </si>
  <si>
    <t>C</t>
  </si>
  <si>
    <t>k</t>
  </si>
  <si>
    <t>Emission Factors Uncontrolled (pounds / vmt)</t>
  </si>
  <si>
    <t>k * (s / 12)^a * (W / 3)^b</t>
  </si>
  <si>
    <t>Public Road</t>
  </si>
  <si>
    <t xml:space="preserve">EmFac = </t>
  </si>
  <si>
    <t>MINING OPERATIONS</t>
  </si>
  <si>
    <t>k * ({[(s / 12)^a * (S / 30)^d] / (M / 0.5)^c} -C)*[(365 - P)/365]</t>
  </si>
  <si>
    <t>k, a, b, c, &amp; d =</t>
  </si>
  <si>
    <t xml:space="preserve">S = </t>
  </si>
  <si>
    <t>Mean vehicle speed (mph)</t>
  </si>
  <si>
    <t>Number of days per year with at least 0.01 inches of precipitation - see MetData worksheet Cell ' C16.</t>
  </si>
  <si>
    <t>Road Type</t>
  </si>
  <si>
    <t>Surface Improvement</t>
  </si>
  <si>
    <t>New Silt Content (%)</t>
  </si>
  <si>
    <t>Process Number</t>
  </si>
  <si>
    <t>Traffic Rate vehicles per hour</t>
  </si>
  <si>
    <t>Hours between Application</t>
  </si>
  <si>
    <t>BLOCK VI - TYPE OF EQUIPMENT -- Place a check mark after each type of device in the system.</t>
  </si>
  <si>
    <t>IX - THROUGHPUT (tons per year)</t>
  </si>
  <si>
    <t>BLOCK IX - THROUGHPUT (tons per year) -- The 'Actual Annual' is the total amount of material entering the system in tons per year.  The 'Max. Design Rate' is the maximum amount of material the system can process in a hour when operating at full capacity.</t>
  </si>
  <si>
    <t>The facility will be required to submit supporting data before making changes to the default meteorological data.</t>
  </si>
  <si>
    <t>This worksheet gives two ways to calculate emissions from drilling and blasting.  A facility can submit the results from the method that gives the lowest emission results.</t>
  </si>
  <si>
    <t>Enter information on dust control systems in cells 'H16' thru 'K30'.  Such as none, water spray, wind screen, etc.</t>
  </si>
  <si>
    <t>BLOCK II - MANDATORY INFORMATION -- The following data are mandatory of these 3 worksheets to properly calculate the emissions:</t>
  </si>
  <si>
    <t>Throughput in tons per year, through each device or operation.</t>
  </si>
  <si>
    <t>BLOCK V - TYPE OF PLANT -- Stationary, portable (if moved at least once per year) or other.</t>
  </si>
  <si>
    <t>TYPE OF CONTROL EQUIPMENT</t>
  </si>
  <si>
    <t>Column A</t>
  </si>
  <si>
    <t>PERMIT ID</t>
  </si>
  <si>
    <t>BLOCK XIV - EMISSIONS &amp; HARP INPUTS</t>
  </si>
  <si>
    <t>AVE. HOURLY PRODUCTION RATE (tph)</t>
  </si>
  <si>
    <t>TPH</t>
  </si>
  <si>
    <t>Blast per year</t>
  </si>
  <si>
    <t>TSP</t>
  </si>
  <si>
    <t>CO</t>
  </si>
  <si>
    <t>NOx</t>
  </si>
  <si>
    <t>number</t>
  </si>
  <si>
    <t>Aerodynamic factors</t>
  </si>
  <si>
    <t xml:space="preserve">k = </t>
  </si>
  <si>
    <t xml:space="preserve">s = </t>
  </si>
  <si>
    <t xml:space="preserve">M = </t>
  </si>
  <si>
    <t>Aerodynamic Factor</t>
  </si>
  <si>
    <t>silt content (%)</t>
  </si>
  <si>
    <t>Moisture content (%)</t>
  </si>
  <si>
    <t>EmFac = 2.76 * k *(s)^1.5 / (M)^1.4</t>
  </si>
  <si>
    <t xml:space="preserve">P = </t>
  </si>
  <si>
    <t>Day per year with at least 0.01 inches of precipitation</t>
  </si>
  <si>
    <t xml:space="preserve">I = </t>
  </si>
  <si>
    <t>Percent of time with wind speed &gt;12mph (%)</t>
  </si>
  <si>
    <t xml:space="preserve">J = </t>
  </si>
  <si>
    <t>Aerodynamic factor</t>
  </si>
  <si>
    <t>Emissions (tpy) = Area * EmFac</t>
  </si>
  <si>
    <t>Controls</t>
  </si>
  <si>
    <t>Efficiency (%)</t>
  </si>
  <si>
    <t xml:space="preserve">A = </t>
  </si>
  <si>
    <t>pan evaporation rate (inches)</t>
  </si>
  <si>
    <t xml:space="preserve">D = </t>
  </si>
  <si>
    <t>Total</t>
  </si>
  <si>
    <t>Vehicles per hour</t>
  </si>
  <si>
    <t xml:space="preserve">T = </t>
  </si>
  <si>
    <t>Hours between watering</t>
  </si>
  <si>
    <t>C = 100 - (0.0012 * A * D * T) / I</t>
  </si>
  <si>
    <t xml:space="preserve">C = </t>
  </si>
  <si>
    <t>Control efficiency (%)</t>
  </si>
  <si>
    <t>Emission Factors</t>
  </si>
  <si>
    <t>Emission Factors pounds / vmt</t>
  </si>
  <si>
    <t xml:space="preserve">sL = </t>
  </si>
  <si>
    <t>Silt Loading</t>
  </si>
  <si>
    <t xml:space="preserve">W = </t>
  </si>
  <si>
    <t>C = 69 - (0.231 * V)</t>
  </si>
  <si>
    <t xml:space="preserve">V = </t>
  </si>
  <si>
    <t>%</t>
  </si>
  <si>
    <t>DRILLING</t>
  </si>
  <si>
    <t>Throughput</t>
  </si>
  <si>
    <t>None, assumed wet drilling</t>
  </si>
  <si>
    <t>BLASTING</t>
  </si>
  <si>
    <t>None</t>
  </si>
  <si>
    <t>EXPLOSIVES</t>
  </si>
  <si>
    <t>Type</t>
  </si>
  <si>
    <t>Emissions - tons per year</t>
  </si>
  <si>
    <t>Amount shifted by blasting</t>
  </si>
  <si>
    <t>Holes per Blast - Average</t>
  </si>
  <si>
    <t>Holes drilled per year</t>
  </si>
  <si>
    <t>Number of holes per year</t>
  </si>
  <si>
    <t>Area Shifted per Blast - Average</t>
  </si>
  <si>
    <t>square foot per blast - average</t>
  </si>
  <si>
    <t>By Amount Shifted</t>
  </si>
  <si>
    <t>Holes Drilled</t>
  </si>
  <si>
    <t>Tons Shifted</t>
  </si>
  <si>
    <t>Annual Throughput</t>
  </si>
  <si>
    <t>Area Shifted per Year</t>
  </si>
  <si>
    <t>square foot per year</t>
  </si>
  <si>
    <t>*</t>
  </si>
  <si>
    <t>BULLDOZING, SCRAPING AND GRADING OF MATERIAL</t>
  </si>
  <si>
    <t xml:space="preserve">LOADING OF MATERIAL(S) MINE / QUARRY / PIT </t>
  </si>
  <si>
    <t>Hours of Operations</t>
  </si>
  <si>
    <t>Bulldozing</t>
  </si>
  <si>
    <t>Scraping</t>
  </si>
  <si>
    <t>Grading</t>
  </si>
  <si>
    <t>Other</t>
  </si>
  <si>
    <t>x</t>
  </si>
  <si>
    <t>Water Spray</t>
  </si>
  <si>
    <t>EmFac =0.0032 * k *(U/5)^1.3 / (M/2)^1.4</t>
  </si>
  <si>
    <t xml:space="preserve">U = </t>
  </si>
  <si>
    <t>Mean wind speed in miles per hour</t>
  </si>
  <si>
    <t>mph</t>
  </si>
  <si>
    <t>STOCKPILES - WIND EROSION</t>
  </si>
  <si>
    <t>Mean Wind Speed</t>
  </si>
  <si>
    <t>Precipitation</t>
  </si>
  <si>
    <t>Wind Speed</t>
  </si>
  <si>
    <t>Size (acres)</t>
  </si>
  <si>
    <t>Silt Loading (%)</t>
  </si>
  <si>
    <t xml:space="preserve">Efficiency (%) </t>
  </si>
  <si>
    <t>Specify</t>
  </si>
  <si>
    <t>Vehicle type</t>
  </si>
  <si>
    <t>Empty</t>
  </si>
  <si>
    <t>Loaded</t>
  </si>
  <si>
    <t>Mean</t>
  </si>
  <si>
    <t>Days per Year</t>
  </si>
  <si>
    <t>Miles per Year</t>
  </si>
  <si>
    <t>Trips per Day</t>
  </si>
  <si>
    <t>Weigh (tons)</t>
  </si>
  <si>
    <t>Round Trip miles</t>
  </si>
  <si>
    <t>Vehicle Type</t>
  </si>
  <si>
    <t>vmt</t>
  </si>
  <si>
    <t>Mean weight (tons)</t>
  </si>
  <si>
    <t>grams / sq meter</t>
  </si>
  <si>
    <t>Dust Control Method</t>
  </si>
  <si>
    <t>Water Only</t>
  </si>
  <si>
    <t>Water+Sweeping</t>
  </si>
  <si>
    <t>Control Method (check one)</t>
  </si>
  <si>
    <t>Since Last Treatment</t>
  </si>
  <si>
    <t>Number of Vehicle Pass</t>
  </si>
  <si>
    <t>Water Flushing</t>
  </si>
  <si>
    <t>Water Flushing + Sweeping</t>
  </si>
  <si>
    <t>C = 96 - (0.263 * V)</t>
  </si>
  <si>
    <t>(%)</t>
  </si>
  <si>
    <t>Emissions (tpy)</t>
  </si>
  <si>
    <t>Emission Factor - Controlled (pounds/vmt)</t>
  </si>
  <si>
    <t>Emissions</t>
  </si>
  <si>
    <t>EmFac * vmt / 2000</t>
  </si>
  <si>
    <t>Stockpile</t>
  </si>
  <si>
    <t>Material Type</t>
  </si>
  <si>
    <t>Dust Controls</t>
  </si>
  <si>
    <t>Wind Screen</t>
  </si>
  <si>
    <t>check</t>
  </si>
  <si>
    <t>Throughput (acres)</t>
  </si>
  <si>
    <t>gal/acre/day</t>
  </si>
  <si>
    <t>Moisture</t>
  </si>
  <si>
    <t>Water</t>
  </si>
  <si>
    <t>Check</t>
  </si>
  <si>
    <t>Average vehicle weight in tons</t>
  </si>
  <si>
    <t>Evaporation</t>
  </si>
  <si>
    <t>WIND EROSION FROM UNPAVED OPERATIONAL AREAS AND ROADS</t>
  </si>
  <si>
    <t>acres</t>
  </si>
  <si>
    <t>Vegetative</t>
  </si>
  <si>
    <t>cover</t>
  </si>
  <si>
    <t>fraction</t>
  </si>
  <si>
    <t>m/s</t>
  </si>
  <si>
    <t>Threshold</t>
  </si>
  <si>
    <t>Ratio</t>
  </si>
  <si>
    <t>Exposed Surface</t>
  </si>
  <si>
    <t>(uncontrolled)</t>
  </si>
  <si>
    <t>Code</t>
  </si>
  <si>
    <t>Usage</t>
  </si>
  <si>
    <t>Threshold Friction Velocity</t>
  </si>
  <si>
    <t>Name</t>
  </si>
  <si>
    <t>Ratio of Wind Speed to Friction Velocity</t>
  </si>
  <si>
    <t>Area Use</t>
  </si>
  <si>
    <t>* Threshold Friction Velocity</t>
  </si>
  <si>
    <t>** Ration of Wind Speed to Friction Velocity</t>
  </si>
  <si>
    <t>Area Usage</t>
  </si>
  <si>
    <t>Mine Tailings</t>
  </si>
  <si>
    <t>Abandoned Agricultural Land</t>
  </si>
  <si>
    <t>Construction Site</t>
  </si>
  <si>
    <t>Disturbed Desert</t>
  </si>
  <si>
    <t>Scrub Desert</t>
  </si>
  <si>
    <t>Coal Dust</t>
  </si>
  <si>
    <t>Active Agricultural Land</t>
  </si>
  <si>
    <t>Coal Pile</t>
  </si>
  <si>
    <t>Open Space</t>
  </si>
  <si>
    <t>Light Industrial / Mining</t>
  </si>
  <si>
    <t>Moderate Industrial / Mining</t>
  </si>
  <si>
    <t>Heavy Industrial / Mining</t>
  </si>
  <si>
    <t>Correction Factor</t>
  </si>
  <si>
    <t>C(x)</t>
  </si>
  <si>
    <t>Emission Factor</t>
  </si>
  <si>
    <t xml:space="preserve">v = </t>
  </si>
  <si>
    <t xml:space="preserve">u = </t>
  </si>
  <si>
    <t xml:space="preserve">C(x) = </t>
  </si>
  <si>
    <t>Aerodynamic Factor for Particulate Size</t>
  </si>
  <si>
    <t>Amount of Vegetative cover as a Fraction</t>
  </si>
  <si>
    <t>Mean Wind Speed in Meters per Second (m/s)</t>
  </si>
  <si>
    <t xml:space="preserve">TSP = </t>
  </si>
  <si>
    <t>Threshold Value of Wind Speed (m/s)</t>
  </si>
  <si>
    <r>
      <t>u*</t>
    </r>
    <r>
      <rPr>
        <vertAlign val="subscript"/>
        <sz val="10"/>
        <rFont val="Arial"/>
        <family val="2"/>
      </rPr>
      <t>t</t>
    </r>
  </si>
  <si>
    <t>u*</t>
  </si>
  <si>
    <t>Friction Velocity</t>
  </si>
  <si>
    <t xml:space="preserve">Threshold </t>
  </si>
  <si>
    <t>Correction</t>
  </si>
  <si>
    <t>Factor</t>
  </si>
  <si>
    <t>meters per second</t>
  </si>
  <si>
    <t>Name / Number</t>
  </si>
  <si>
    <t>Natural</t>
  </si>
  <si>
    <t>Material</t>
  </si>
  <si>
    <t>Amount</t>
  </si>
  <si>
    <t>tons/ year</t>
  </si>
  <si>
    <t>Explosive</t>
  </si>
  <si>
    <t>Black Powder</t>
  </si>
  <si>
    <t>Smokeless Powder</t>
  </si>
  <si>
    <t>Dynamite, Straight</t>
  </si>
  <si>
    <t>Dynamite, Ammonia</t>
  </si>
  <si>
    <t>Dynamite, Gelatin</t>
  </si>
  <si>
    <t>ANFO</t>
  </si>
  <si>
    <t>TNT</t>
  </si>
  <si>
    <t>RDX</t>
  </si>
  <si>
    <t>PETN</t>
  </si>
  <si>
    <t>Composition</t>
  </si>
  <si>
    <t>Potassium Nitrate, Charcoal and Sulfur</t>
  </si>
  <si>
    <t>Nitrocellulose</t>
  </si>
  <si>
    <t>Nitroglycerine, Sodium Nitrate, Wood Pulp, Calcium Carbonate</t>
  </si>
  <si>
    <t>Nitroglycerine, Ammonium Nitrate, Sodium Nitrate, Wood Pulp</t>
  </si>
  <si>
    <t>Nitroglycerine</t>
  </si>
  <si>
    <t>Ammonium Nitrate, Fuel Oil</t>
  </si>
  <si>
    <t>Trinitrotoluene</t>
  </si>
  <si>
    <t>Cyclotrimethylenetriittoamine</t>
  </si>
  <si>
    <t>Pentaerythritol Tetranitrate</t>
  </si>
  <si>
    <t>User Defined</t>
  </si>
  <si>
    <t>Pounds per ton of explosive</t>
  </si>
  <si>
    <t>TOG</t>
  </si>
  <si>
    <t>Out of Range</t>
  </si>
  <si>
    <t>Emission Rate</t>
  </si>
  <si>
    <t>ton per year</t>
  </si>
  <si>
    <t>pounds per ton</t>
  </si>
  <si>
    <t>EMISSIONS</t>
  </si>
  <si>
    <t>EMISSION</t>
  </si>
  <si>
    <t>FORM</t>
  </si>
  <si>
    <t>YEAR</t>
  </si>
  <si>
    <t>MINE</t>
  </si>
  <si>
    <r>
      <t xml:space="preserve">Code </t>
    </r>
    <r>
      <rPr>
        <vertAlign val="superscript"/>
        <sz val="10"/>
        <rFont val="Times New Roman"/>
        <family val="1"/>
      </rPr>
      <t>*</t>
    </r>
  </si>
  <si>
    <r>
      <t xml:space="preserve">Code </t>
    </r>
    <r>
      <rPr>
        <vertAlign val="superscript"/>
        <sz val="10"/>
        <rFont val="Times New Roman"/>
        <family val="1"/>
      </rPr>
      <t>**</t>
    </r>
  </si>
  <si>
    <r>
      <t>PM</t>
    </r>
    <r>
      <rPr>
        <vertAlign val="subscript"/>
        <sz val="10"/>
        <rFont val="Times New Roman"/>
        <family val="1"/>
      </rPr>
      <t>10</t>
    </r>
  </si>
  <si>
    <r>
      <t>PM</t>
    </r>
    <r>
      <rPr>
        <vertAlign val="subscript"/>
        <sz val="10"/>
        <rFont val="Times New Roman"/>
        <family val="1"/>
      </rPr>
      <t>2.5</t>
    </r>
  </si>
  <si>
    <r>
      <t>u</t>
    </r>
    <r>
      <rPr>
        <vertAlign val="subscript"/>
        <sz val="10"/>
        <rFont val="Times New Roman"/>
        <family val="1"/>
      </rPr>
      <t>t</t>
    </r>
    <r>
      <rPr>
        <sz val="10"/>
        <rFont val="Times New Roman"/>
        <family val="1"/>
      </rPr>
      <t xml:space="preserve"> = </t>
    </r>
  </si>
  <si>
    <r>
      <t>Threshold Value of Wind Speed  - u</t>
    </r>
    <r>
      <rPr>
        <vertAlign val="subscript"/>
        <sz val="10"/>
        <rFont val="Times New Roman"/>
        <family val="1"/>
      </rPr>
      <t>t</t>
    </r>
  </si>
  <si>
    <r>
      <t>u</t>
    </r>
    <r>
      <rPr>
        <vertAlign val="subscript"/>
        <sz val="10"/>
        <rFont val="Times New Roman"/>
        <family val="1"/>
      </rPr>
      <t xml:space="preserve">t </t>
    </r>
    <r>
      <rPr>
        <sz val="10"/>
        <rFont val="Times New Roman"/>
        <family val="1"/>
      </rPr>
      <t xml:space="preserve">= </t>
    </r>
  </si>
  <si>
    <r>
      <t>u*</t>
    </r>
    <r>
      <rPr>
        <vertAlign val="subscript"/>
        <sz val="10"/>
        <rFont val="Times New Roman"/>
        <family val="1"/>
      </rPr>
      <t>t</t>
    </r>
    <r>
      <rPr>
        <sz val="10"/>
        <rFont val="Times New Roman"/>
        <family val="1"/>
      </rPr>
      <t xml:space="preserve"> * u*</t>
    </r>
  </si>
  <si>
    <r>
      <t>u*</t>
    </r>
    <r>
      <rPr>
        <vertAlign val="subscript"/>
        <sz val="10"/>
        <rFont val="Times New Roman"/>
        <family val="1"/>
      </rPr>
      <t>t</t>
    </r>
  </si>
  <si>
    <r>
      <t>u</t>
    </r>
    <r>
      <rPr>
        <vertAlign val="subscript"/>
        <sz val="10"/>
        <rFont val="Times New Roman"/>
        <family val="1"/>
      </rPr>
      <t>t</t>
    </r>
  </si>
  <si>
    <t xml:space="preserve">COMPANY NUMBER: </t>
  </si>
  <si>
    <t xml:space="preserve">FACILITY NUMBER: </t>
  </si>
  <si>
    <t xml:space="preserve">CONTACT PERSON: </t>
  </si>
  <si>
    <t xml:space="preserve">TELEPHONE NUMBER: </t>
  </si>
  <si>
    <t>MINE TYPE AND PARAMETERS</t>
  </si>
  <si>
    <t>TYPE OF MATERIAL MINED</t>
  </si>
  <si>
    <t xml:space="preserve">  (Quarry, Surface, Pit, Bank Run, Shaft, Etc.)</t>
  </si>
  <si>
    <t>OVERBURDEN RATIO</t>
  </si>
  <si>
    <t xml:space="preserve">  Tons of Overburden per Ton of Ore</t>
  </si>
  <si>
    <t>Tons Ore, Waste &amp; Overburden</t>
  </si>
  <si>
    <t>See Codes below</t>
  </si>
  <si>
    <t>Code *</t>
  </si>
  <si>
    <t>* Codes for Explosive</t>
  </si>
  <si>
    <t>Fractionation Value</t>
  </si>
  <si>
    <t>DRILLING AND BLASTING</t>
  </si>
  <si>
    <t>Emission Factors (pounds per tons shifted)</t>
  </si>
  <si>
    <t>Emission Factors (pounds per hole drilled)</t>
  </si>
  <si>
    <t>Emission Factors (pounds per ton shifted)</t>
  </si>
  <si>
    <t>By Number of Holes Drilled</t>
  </si>
  <si>
    <t>By Square Foot Shifted</t>
  </si>
  <si>
    <t>By Tons Shifted</t>
  </si>
  <si>
    <t>Shifted by Blasting</t>
  </si>
  <si>
    <t>Total Handled</t>
  </si>
  <si>
    <t>Amounts (tpy)</t>
  </si>
  <si>
    <t>Hours of Operations (hours per year)</t>
  </si>
  <si>
    <t>Emission factors - Uncontrolled (pounds per hour)</t>
  </si>
  <si>
    <t>Control</t>
  </si>
  <si>
    <t>Emission factors - Controlled (pounds per hour)</t>
  </si>
  <si>
    <t>tpy</t>
  </si>
  <si>
    <t>Emission factors - Uncontrolled (pounds per ton)</t>
  </si>
  <si>
    <t>Emission factors - Controlled (pounds per ton)</t>
  </si>
  <si>
    <t>Emission Factors (pounds per hours of operations)</t>
  </si>
  <si>
    <t>Emission Factors (pounds per ton)</t>
  </si>
  <si>
    <t>Vehicle Weigh (tons)</t>
  </si>
  <si>
    <r>
      <t>PM</t>
    </r>
    <r>
      <rPr>
        <vertAlign val="subscript"/>
        <sz val="10"/>
        <rFont val="Times New Roman"/>
        <family val="1"/>
      </rPr>
      <t xml:space="preserve">10 </t>
    </r>
    <r>
      <rPr>
        <sz val="10"/>
        <rFont val="Times New Roman"/>
        <family val="1"/>
      </rPr>
      <t xml:space="preserve">= </t>
    </r>
  </si>
  <si>
    <r>
      <t>PM</t>
    </r>
    <r>
      <rPr>
        <vertAlign val="subscript"/>
        <sz val="10"/>
        <rFont val="Times New Roman"/>
        <family val="1"/>
      </rPr>
      <t xml:space="preserve">2.5 </t>
    </r>
    <r>
      <rPr>
        <sz val="10"/>
        <rFont val="Times New Roman"/>
        <family val="1"/>
      </rPr>
      <t xml:space="preserve">= </t>
    </r>
  </si>
  <si>
    <t>k =</t>
  </si>
  <si>
    <r>
      <t>PM</t>
    </r>
    <r>
      <rPr>
        <vertAlign val="subscript"/>
        <sz val="10"/>
        <rFont val="Times New Roman"/>
        <family val="1"/>
      </rPr>
      <t>2.5</t>
    </r>
    <r>
      <rPr>
        <sz val="10"/>
        <rFont val="Times New Roman"/>
        <family val="1"/>
      </rPr>
      <t xml:space="preserve"> = </t>
    </r>
  </si>
  <si>
    <t>TOTAL</t>
  </si>
  <si>
    <t>EMISSION SOURCE / OPERATION / ACTIVITY</t>
  </si>
  <si>
    <t>CRITERIA EMISSIONS (tons per year)</t>
  </si>
  <si>
    <t>Name of</t>
  </si>
  <si>
    <t>Name of /</t>
  </si>
  <si>
    <t>Number</t>
  </si>
  <si>
    <t>Number of Devices</t>
  </si>
  <si>
    <t>INPUTS</t>
  </si>
  <si>
    <t>CODE</t>
  </si>
  <si>
    <t>Parameter</t>
  </si>
  <si>
    <t>Value</t>
  </si>
  <si>
    <t>DEVICE DATA</t>
  </si>
  <si>
    <t>PROCESS DATA</t>
  </si>
  <si>
    <t>Annual Emissions</t>
  </si>
  <si>
    <t>PM</t>
  </si>
  <si>
    <t>PM10</t>
  </si>
  <si>
    <t xml:space="preserve">CITY: </t>
  </si>
  <si>
    <t xml:space="preserve">FACILITY LOCATION (address): </t>
  </si>
  <si>
    <t>TYPE OF MINE</t>
  </si>
  <si>
    <t>Characteristics</t>
  </si>
  <si>
    <t>Moisture (%)</t>
  </si>
  <si>
    <t>Silt (%)</t>
  </si>
  <si>
    <t>Description</t>
  </si>
  <si>
    <t>Default Value</t>
  </si>
  <si>
    <t>New Moisture (%)</t>
  </si>
  <si>
    <t>Distance Traveled per Year (vmt)</t>
  </si>
  <si>
    <t>Control Efficiency (%)</t>
  </si>
  <si>
    <t>Efficiency</t>
  </si>
  <si>
    <t>Emission Factor pounds per vehicle miles traveled</t>
  </si>
  <si>
    <t>Silt content of unpaved surface in percent (%)</t>
  </si>
  <si>
    <t>Moisture content of unpaved surface in percent (%)</t>
  </si>
  <si>
    <t xml:space="preserve">STATE: </t>
  </si>
  <si>
    <t>ZIP:</t>
  </si>
  <si>
    <t xml:space="preserve">EXT: </t>
  </si>
  <si>
    <t xml:space="preserve">FAX NUMBER: </t>
  </si>
  <si>
    <t xml:space="preserve">EMAIL: </t>
  </si>
  <si>
    <t xml:space="preserve">COMPANY NAME:  </t>
  </si>
  <si>
    <t xml:space="preserve">FACILITY NAME:  </t>
  </si>
  <si>
    <t>0.994</t>
  </si>
  <si>
    <t xml:space="preserve"> Water Added gal/acre/day</t>
  </si>
  <si>
    <t>Calculated from Added Water</t>
  </si>
  <si>
    <t>Disturbed Area</t>
  </si>
  <si>
    <t>Acres</t>
  </si>
  <si>
    <t>Parking Areas</t>
  </si>
  <si>
    <t>Disturbed Areas</t>
  </si>
  <si>
    <t>As Measured (%)</t>
  </si>
  <si>
    <t xml:space="preserve">a. </t>
  </si>
  <si>
    <t>Depth of crust effected by water spray and evaporation 0.6 cm (0.25 inches).</t>
  </si>
  <si>
    <t xml:space="preserve">b. </t>
  </si>
  <si>
    <t>Volume of soil in crust in an acre (43560 * 0.25/12) - cubic feet</t>
  </si>
  <si>
    <t xml:space="preserve">c. </t>
  </si>
  <si>
    <t xml:space="preserve">d. </t>
  </si>
  <si>
    <t>Pounds of soil in crust</t>
  </si>
  <si>
    <t xml:space="preserve">e. </t>
  </si>
  <si>
    <t xml:space="preserve">f. </t>
  </si>
  <si>
    <t xml:space="preserve">g. </t>
  </si>
  <si>
    <t>Density of Water 8.3453 pounds per gallon</t>
  </si>
  <si>
    <t xml:space="preserve">h. </t>
  </si>
  <si>
    <t>Annual Pan Evaporation Rate in inches</t>
  </si>
  <si>
    <t xml:space="preserve">I. </t>
  </si>
  <si>
    <t xml:space="preserve">j. </t>
  </si>
  <si>
    <t>Daily Pan Evaporation Rate in inches</t>
  </si>
  <si>
    <t>Volume of water evaporated daily from one acre - cubic feet per day</t>
  </si>
  <si>
    <t xml:space="preserve">k. </t>
  </si>
  <si>
    <t xml:space="preserve">l. </t>
  </si>
  <si>
    <t xml:space="preserve">m. </t>
  </si>
  <si>
    <t>Wa =</t>
  </si>
  <si>
    <t>Gallons of water added per acre per day</t>
  </si>
  <si>
    <t>Corrected and updated several of the equation in the 'Emission Table' in cells 'A67' through 'M130'.  The equation in column 'A' links to cells 'A15' through 'A34'.  The "VLOOKUP" equations in columns 'C' and 'F' through 'M' were changed to use the value in column 'B' and not the value in column 'A'.  Annual Emission equations in columns 'H' and 'M' were changed to include both "IF and "ISERROR" functions.  These equations will now enter a '0' (zero) or '#N/A'.  Now the 'Total Annual' emissions for "ROG/VOC" and "PM10/PM2.5" will appear.</t>
  </si>
  <si>
    <t>Default moisture content in cells 'F12' through 'F32' was reset to 0.5%</t>
  </si>
  <si>
    <t>Renamed worksheet to include portable equipment.  Reformatted 'Emission Table' in cells 'A69' through 'M118'.  Added 'Fuel Type' to cells in columns 'C' rows 75 through 117.  Annual Emission equations in columns 'H' and 'M' were change to include both an "IF and "ISERROR" functions, these equation will now enter a '0' (zero) or '#N/A'.  Now the 'Total Annual' emissions for "ROG/VOC" and "PM10/PM2.5" will appear.</t>
  </si>
  <si>
    <t>Corrected the equations that calculated the overall uncontrolled emission factors in cells 'E63' through 'G63'.</t>
  </si>
  <si>
    <t>HARP / CEIDARS</t>
  </si>
  <si>
    <t xml:space="preserve">  (Limestone, Talc, Salts, Sand, Gravel, Rock, Volcanic Cinders, Gold, Silver, Iron Ore, Rear Earth, Etc.)</t>
  </si>
  <si>
    <t>The worksheets should be completed in the following order.  The first three are required, and the others are specific depending on the emission source at the facility:</t>
  </si>
  <si>
    <t>Loading of Material(s) at Mine / Quarry / Pit</t>
  </si>
  <si>
    <t>The "Mineral Industry Emissions Inventory Guidance" document gives 2 or 3 methods to determine emissions with each method more complex than the previous method.  These methods are known as 'Least Complex', 'Intermediate Complex' and 'Most Complex'.  This worksheet normally uses the 'Most Complex' method.  When the equation request information on moisture and silt content and meteorological data, the District has provided default values that are the most conservative which results in the highest or largest annual emission rates.  Therefore, it is more accurate to use actual data specific to your facility.</t>
  </si>
  <si>
    <t>The information for each type of material handled comes from the "MIN" worksheet.</t>
  </si>
  <si>
    <t xml:space="preserve">These 3 worksheets uses the District default mean wind speed of 7.7 mph and material moisture content of 0.5% to calculate particulate emissions.  If the facility has documentation showing that other values can be used submit the supporting documents  Enter source specific mean wind speed in cell 'C14' on worksheet entitled Meteorological Data (MetData) (MET-D).  Enter process specific moisture content in cell 'DM22' of this same worksheet. </t>
  </si>
  <si>
    <t>BLOCK IV - MAP COORDINATES FOR PROCESS -- Enter either the UTM or Latitude/Longitude for the primary crusher or center of the overall process.</t>
  </si>
  <si>
    <t>BLOCK XI - TYPE OF OPERATION AND/OR DEVICE -- If this system has an operation and/or device not listed it can be added by going to the LOOKUP TABLE entitled "EmFac" {Cells A99 through BL124}.  Enter the required data in the field after codes 18 thru 21.  The required data and the columns to be used are 'Name of Device or System' column 'G'; emission factors for 'PM' column 'AD'; PM10 column 'AK'; and 'PM2.5' column 'AR'.  The emission factors must be in 'pound per ton of throughput'.</t>
  </si>
  <si>
    <t>BLOCK XIII - EMISSION CALCULATIONS -- This is the Block that calculates the emissions from each device and operation within a system.  This Block has 15 columns lettered 'A' through 'O' .  If there are not enough rows to enter all devices and operations, new rows can be inserted between existing rows.  When adding new rows, copy the equations from columns 'C' and 'H' through 'O' in an existing row and paste them into the new rows.  The data that needs to be entered in to columns 'A', 'B', 'D', 'E', 'F' and 'G are as follows:</t>
  </si>
  <si>
    <t>BLOCK XIV - EMISSIONS &amp; HARP INPUT -- This block contains the emission data (tpy), emission factors (lbs/ton) and overall emission control efficiency (%).  This block also contains the input data need for the Device Data, Process Data and Emission Data screens for HARP.</t>
  </si>
  <si>
    <t>The District has entered a default value of 0.5% for natural occurring moisture (lowest normally seen) and 30% for silt (highest normally seen).  If the facility chooses to use actual values for their materials, support data (lab results by approved methods) must be included.</t>
  </si>
  <si>
    <t>Transfer Point, Controlled (Note 5)</t>
  </si>
  <si>
    <t>Crushing, Controlled (Note 5)</t>
  </si>
  <si>
    <t>Screening, Controlled (Note 5)</t>
  </si>
  <si>
    <t>At rows 15 through 26, complete a separate row for each vehicle type and complete Columns 'B', 'C', 'D', 'F', 'G', 'H' and 'J'.  The District has entered a default 'silt loading' of 100 grams per square meters in Cells 'J15' through 'J26'.  Enter a silt loading for each type of paved roadway.  'Topical Silt Loading' by pavement type are given in Cells 'J28' through 'K43'.  Site specific 'Silt Loadings' can be entered in Cells 'J40' through 'K43'.  Provide supporting data for site-specific 'silt loadings'.</t>
  </si>
  <si>
    <t>Enter the required data on dust control methods in Cells 'B32' through 'G43'.  The District has defaulted the control to 'none'. When inputting (checking) another dust control method, delete the check in Column 'B'.  Also the District has entered 100 as the default number of vehicles passing over a paved road between dust control treatment.  Enter the actual average number of vehicles between dust control treatments in Column 'G'.</t>
  </si>
  <si>
    <t xml:space="preserve">Complete a separate row of Rows 15 through 26 for each vehicle type by road type and complete Columns 'B', 'C', 'D', 'E', 'G', 'H', 'I', 'K', 'L', and 'M'.  The District has entered a default 'silt loading' of 11% in Cells 'L15' through 'L26'.  Enter a site-specific silt loading for each type of paved roadway.  'Unpaved Roads -- Silt Loading' by road type are given in Cells 'A167' through 'D182'.  Site specific 'Silt Loadings' can be entered in Cells 'A179' through 'A182'.  Provide supporting data for site-specific 'silt loadings'.  </t>
  </si>
  <si>
    <t>Enter the required data on dust control methods in Cells 'E34' through 'J45'.  The District has defaulted the control to 'none'. Therefore, when entering (checking) another dust control method, delete the check in Column 'E'.  Enter the details for each dust control method in the appropriate cells.  For 'Water' in either or both Cells 'D52' through 'D63' and/or 'E52' through 'G63'; 'Water with Suppressants' in Cells 'H52' through 'M63'; 'Surface Improvements' in Cells 'D70' through 'E81'; Wind Screens or Wind Breaks in Cells 'G70' through 'H81'; and 'Other' in Cells 'I70' through 'M81'.  Provide supporting data for 'Other' dust control methods.</t>
  </si>
  <si>
    <t>Complete a separate row of Rows 16 through 25 for each parking lot or disturbed area and complete Columns 'B', 'C', 'D', 'E', 'F', and 'I' for each area.  The District has entered a default 'surface moisture content' of 0.5% in Cells 'E16' through 'E25'. Site specific 'surface moisture content' can be entered in to these Cells.  Provide supporting data for site-specific 'surface moisture content'.  The following information goes into each column:</t>
  </si>
  <si>
    <t>Size of each parking area in acres</t>
  </si>
  <si>
    <t>Size of each disturbed area in acres</t>
  </si>
  <si>
    <t>Amount of vegetative cover as a fraction</t>
  </si>
  <si>
    <t>Natural moisture content (%).  The default value is 0.5%</t>
  </si>
  <si>
    <r>
      <t>EmFac = 2.814 * k *(1 - v) * (u / u</t>
    </r>
    <r>
      <rPr>
        <vertAlign val="subscript"/>
        <sz val="10"/>
        <rFont val="Times New Roman"/>
        <family val="1"/>
      </rPr>
      <t>t</t>
    </r>
    <r>
      <rPr>
        <sz val="10"/>
        <rFont val="Times New Roman"/>
        <family val="1"/>
      </rPr>
      <t>)^3 * C(x)*2000</t>
    </r>
  </si>
  <si>
    <t>Enter code for "Threshold Friction Velocity", see Cells 'F27' through 'H41'.  The values are in the LOOKUP TABLES Cell 'A127' through 'E143'.  Site-specific "Threshold Friction Velocity" can be added in Cell 'B140' through 'E143'.  Provide supporting data for site-specific "Threshold Friction Velocity".  For areas than have not been disturbed for more than a year enter '0'.  For areas disturbed only once a month enter '5' for 'scrub desert'.</t>
  </si>
  <si>
    <t>Enter code for "Ratio of Wind Speed to Friction Velocity", see Cells 'I27' through 'K39'.  The values are in the LOOKUP TABLES Cell 'F127' through 'J141'.  Site-specific "Ratio of Wind Speed to Friction Velocity" can be added in Cell 'G136' through 'J141'.  Provide supporting data for site-specific "Ratio of Wind Speed to Friction Velocity".  For areas than have not been disturbed for more than a year enter '0'.  For areas disturbed only once a month enter '1' for 'scrub desert'.</t>
  </si>
  <si>
    <t>Enter the required data on dust control methods in Cells 'C47' through 'M56'.  The District has defaulted the control to 'none'. Therefore, when inputting (checking) another dust control method, delete the check in Column 'C'.  Enter the details for each dust control method in the appropriate cells.  For 'Water' in either or both Cells 'D47' through 'E56' and/or 'D47' through 'D56 &amp; 'G47' through 'G56'; Wind Screens or Wind Breaks' in Cells 'I47' through 'I56'; and 'Other' in Cells 'J47' through 'M47'.  Provide supporting data for 'New Surface Moisture Content' (%) and 'Other' dust control methods.</t>
  </si>
  <si>
    <t xml:space="preserve">MINERALS HANDLED - AMOUNT &amp; CHARACTERISTICS  </t>
  </si>
  <si>
    <t>Broom Sweeping</t>
  </si>
  <si>
    <t>Dust Control Method (Check "X" only one method per emission source (row) and complete appropriate cells below)</t>
  </si>
  <si>
    <r>
      <t xml:space="preserve">New Surface </t>
    </r>
    <r>
      <rPr>
        <sz val="10"/>
        <rFont val="Arial"/>
        <family val="2"/>
      </rPr>
      <t>Moisture</t>
    </r>
    <r>
      <rPr>
        <sz val="10"/>
        <rFont val="Arial"/>
      </rPr>
      <t xml:space="preserve"> Content (%)</t>
    </r>
  </si>
  <si>
    <t>gallons per acre per day</t>
  </si>
  <si>
    <r>
      <t>Moisture</t>
    </r>
    <r>
      <rPr>
        <sz val="10"/>
        <rFont val="Arial"/>
      </rPr>
      <t xml:space="preserve"> Content for Calculation</t>
    </r>
  </si>
  <si>
    <t>EXHAUST - STATIONARY AND PORTABLE EQUIPMENT</t>
  </si>
  <si>
    <t>REVISIONS and UPDATES</t>
  </si>
  <si>
    <r>
      <t xml:space="preserve">General updating of </t>
    </r>
    <r>
      <rPr>
        <sz val="10"/>
        <rFont val="Arial"/>
        <family val="2"/>
      </rPr>
      <t>formatting</t>
    </r>
    <r>
      <rPr>
        <sz val="10"/>
        <rFont val="Arial"/>
      </rPr>
      <t xml:space="preserve"> on most </t>
    </r>
    <r>
      <rPr>
        <sz val="10"/>
        <rFont val="Arial"/>
        <family val="2"/>
      </rPr>
      <t>worksheets.</t>
    </r>
    <r>
      <rPr>
        <sz val="10"/>
        <rFont val="Arial"/>
      </rPr>
      <t xml:space="preserve">  </t>
    </r>
  </si>
  <si>
    <r>
      <t xml:space="preserve">The emission factor equations in cells 'F68' </t>
    </r>
    <r>
      <rPr>
        <sz val="10"/>
        <rFont val="Arial"/>
        <family val="2"/>
      </rPr>
      <t>through</t>
    </r>
    <r>
      <rPr>
        <sz val="10"/>
        <rFont val="Arial"/>
      </rPr>
      <t xml:space="preserve"> 'H83' were corrected to referred to the correct cells for "Day per year with at least 0.01 inches of precipitation" and "Percent of time with wind speed &gt;12mph (%)" in worksheet entitled "MetData". The correct equation for cell 'F68' should read as follows: '=IF($D68&gt;0, H$62*1.7*(E17!/1.5)*(365-MetData!$C$16)/235*MetData!$C$17/15*365, 0)'.  The two changes were to change 'MetData!$C$15' to 'MetData!$C$16 and 'MetData!$C$16' to 'MetData!$C$17'. </t>
    </r>
  </si>
  <si>
    <r>
      <t xml:space="preserve">Update equation to the AP-42 Section 13.2.1 dated 12/03.  Added a correction factors to emission factors for fleet exhaust, brake wear and tire wear.  Added an adjustment for the number of days in a </t>
    </r>
    <r>
      <rPr>
        <sz val="10"/>
        <rFont val="Arial"/>
        <family val="2"/>
      </rPr>
      <t>year</t>
    </r>
    <r>
      <rPr>
        <sz val="10"/>
        <rFont val="Arial"/>
      </rPr>
      <t xml:space="preserve"> with al least 0.01 inches of precipitation.  Use the input value in Cell 'C16' on the worksheet entitled "MetData".</t>
    </r>
  </si>
  <si>
    <r>
      <t xml:space="preserve">Added a table entitled "Topical Silt Loading" in Cells 'J28' through 'K39'.  Set Silt Loading in Cells 'J15' through 'J28' to the District default of 100 </t>
    </r>
    <r>
      <rPr>
        <sz val="10"/>
        <rFont val="Arial"/>
        <family val="2"/>
      </rPr>
      <t>g/m^2</t>
    </r>
    <r>
      <rPr>
        <sz val="10"/>
        <rFont val="Arial"/>
      </rPr>
      <t>.</t>
    </r>
  </si>
  <si>
    <r>
      <t xml:space="preserve">Modified the dust control input fields on Cells 'A28' through 'H43' to include 'None', ' Broom Sweeping', ' and 'Vacuum Sweeping'.  Set dust control to zero (0) and number of </t>
    </r>
    <r>
      <rPr>
        <sz val="10"/>
        <rFont val="Arial"/>
        <family val="2"/>
      </rPr>
      <t>vehicles</t>
    </r>
    <r>
      <rPr>
        <sz val="10"/>
        <rFont val="Arial"/>
      </rPr>
      <t xml:space="preserve"> since last treatment to 100.</t>
    </r>
  </si>
  <si>
    <r>
      <t xml:space="preserve">Update equations to the AP-42 Section 13.2.2 dated 12/03.  There is now two (2) classes of unpaved roads.  They are 'industrial sites' and 'publicly accessible roads', dominated by light duty vehicles.  Added an adjustment for the number of days in a </t>
    </r>
    <r>
      <rPr>
        <sz val="10"/>
        <rFont val="Arial"/>
        <family val="2"/>
      </rPr>
      <t>year</t>
    </r>
    <r>
      <rPr>
        <sz val="10"/>
        <rFont val="Arial"/>
      </rPr>
      <t xml:space="preserve"> with al least 0.01 inches of precipitation.  Use the input value in Cell 'C16' on the worksheet entitled "MetData".  Added a correction factors to 'publicly accessible roads' emission factors for fleet exhaust, brake wear and tire wear.</t>
    </r>
  </si>
  <si>
    <r>
      <t xml:space="preserve">Added a table entitled "Unpaved Roads --Silt Loading" in section entitled "LOOKUP TABLES" in Cells 'A167' through 'D182'.  Set Silt Loading in Cells 'L15' through 'M26' to the District default of 11 %.  Set Surface </t>
    </r>
    <r>
      <rPr>
        <sz val="10"/>
        <rFont val="Arial"/>
        <family val="2"/>
      </rPr>
      <t>Moisture</t>
    </r>
    <r>
      <rPr>
        <sz val="10"/>
        <rFont val="Arial"/>
      </rPr>
      <t xml:space="preserve"> Content (5) in Cells 'M15' through 'M26' to District default of 0.2%.</t>
    </r>
  </si>
  <si>
    <r>
      <t>Revised '</t>
    </r>
    <r>
      <rPr>
        <sz val="10"/>
        <rFont val="Arial"/>
        <family val="2"/>
      </rPr>
      <t>Dust</t>
    </r>
    <r>
      <rPr>
        <sz val="10"/>
        <rFont val="Arial"/>
      </rPr>
      <t xml:space="preserve"> Control Methods' to </t>
    </r>
    <r>
      <rPr>
        <sz val="10"/>
        <rFont val="Arial"/>
        <family val="2"/>
      </rPr>
      <t>now</t>
    </r>
    <r>
      <rPr>
        <sz val="10"/>
        <rFont val="Arial"/>
      </rPr>
      <t xml:space="preserve"> include 'None', 'Water' (both </t>
    </r>
    <r>
      <rPr>
        <sz val="10"/>
        <rFont val="Arial"/>
        <family val="2"/>
      </rPr>
      <t>increase</t>
    </r>
    <r>
      <rPr>
        <sz val="10"/>
        <rFont val="Arial"/>
      </rPr>
      <t xml:space="preserve"> surface </t>
    </r>
    <r>
      <rPr>
        <sz val="10"/>
        <rFont val="Arial"/>
        <family val="2"/>
      </rPr>
      <t>moisture</t>
    </r>
    <r>
      <rPr>
        <sz val="10"/>
        <rFont val="Arial"/>
      </rPr>
      <t xml:space="preserve"> content and application rate), 'Water with </t>
    </r>
    <r>
      <rPr>
        <sz val="10"/>
        <rFont val="Arial"/>
        <family val="2"/>
      </rPr>
      <t>Suppressants</t>
    </r>
    <r>
      <rPr>
        <sz val="10"/>
        <rFont val="Arial"/>
      </rPr>
      <t>', 'Surface Improvement', Wind Screens or Wind Breaks', and 'Other'.  Added field to input details on 'Dust Control Methods'.  Revised equations to calculated 'Dust Control Efficiency'.</t>
    </r>
  </si>
  <si>
    <r>
      <t xml:space="preserve">Added a column for no dust control method, see Cell 'C47' through 'C56'.  Set default dust control method to 'None'.  Added three columns for new surface </t>
    </r>
    <r>
      <rPr>
        <sz val="10"/>
        <rFont val="Arial"/>
        <family val="2"/>
      </rPr>
      <t>moisture</t>
    </r>
    <r>
      <rPr>
        <sz val="10"/>
        <rFont val="Arial"/>
      </rPr>
      <t xml:space="preserve"> content when </t>
    </r>
    <r>
      <rPr>
        <sz val="10"/>
        <rFont val="Arial"/>
        <family val="2"/>
      </rPr>
      <t>water</t>
    </r>
    <r>
      <rPr>
        <sz val="10"/>
        <rFont val="Arial"/>
      </rPr>
      <t xml:space="preserve"> is added, see Cell 'F47' through 'H56'.  Replaced the equation used to calculated the new surface </t>
    </r>
    <r>
      <rPr>
        <sz val="10"/>
        <rFont val="Arial"/>
        <family val="2"/>
      </rPr>
      <t>moisture</t>
    </r>
    <r>
      <rPr>
        <sz val="10"/>
        <rFont val="Arial"/>
      </rPr>
      <t xml:space="preserve"> content for water spraying, see Cells 'F47' through 'F56'.  This equation </t>
    </r>
    <r>
      <rPr>
        <sz val="10"/>
        <rFont val="Arial"/>
        <family val="2"/>
      </rPr>
      <t>accounts</t>
    </r>
    <r>
      <rPr>
        <sz val="10"/>
        <rFont val="Arial"/>
      </rPr>
      <t xml:space="preserve"> for </t>
    </r>
    <r>
      <rPr>
        <sz val="10"/>
        <rFont val="Arial"/>
        <family val="2"/>
      </rPr>
      <t>moisture</t>
    </r>
    <r>
      <rPr>
        <sz val="10"/>
        <rFont val="Arial"/>
      </rPr>
      <t xml:space="preserve"> added by daily water spray and the </t>
    </r>
    <r>
      <rPr>
        <sz val="10"/>
        <rFont val="Arial"/>
        <family val="2"/>
      </rPr>
      <t>moisture</t>
    </r>
    <r>
      <rPr>
        <sz val="10"/>
        <rFont val="Arial"/>
      </rPr>
      <t xml:space="preserve"> lost by evaporation.  The following </t>
    </r>
    <r>
      <rPr>
        <sz val="10"/>
        <rFont val="Arial"/>
        <family val="2"/>
      </rPr>
      <t>are</t>
    </r>
    <r>
      <rPr>
        <sz val="10"/>
        <rFont val="Arial"/>
      </rPr>
      <t xml:space="preserve"> the items and steps used to </t>
    </r>
    <r>
      <rPr>
        <sz val="10"/>
        <rFont val="Arial"/>
        <family val="2"/>
      </rPr>
      <t>develop</t>
    </r>
    <r>
      <rPr>
        <sz val="10"/>
        <rFont val="Arial"/>
      </rPr>
      <t xml:space="preserve"> this new equation:</t>
    </r>
  </si>
  <si>
    <r>
      <t xml:space="preserve">Density of soil - average 100 </t>
    </r>
    <r>
      <rPr>
        <sz val="10"/>
        <rFont val="Arial"/>
        <family val="2"/>
      </rPr>
      <t>pounds</t>
    </r>
    <r>
      <rPr>
        <sz val="10"/>
        <rFont val="Arial"/>
      </rPr>
      <t xml:space="preserve"> per cubic feet</t>
    </r>
  </si>
  <si>
    <r>
      <t xml:space="preserve">Uses 1% moisture content </t>
    </r>
    <r>
      <rPr>
        <sz val="10"/>
        <rFont val="Arial"/>
        <family val="2"/>
      </rPr>
      <t>by weight</t>
    </r>
  </si>
  <si>
    <r>
      <t xml:space="preserve">Pounds of water at </t>
    </r>
    <r>
      <rPr>
        <sz val="10"/>
        <rFont val="Arial"/>
        <family val="2"/>
      </rPr>
      <t>1%</t>
    </r>
    <r>
      <rPr>
        <sz val="10"/>
        <rFont val="Arial"/>
      </rPr>
      <t xml:space="preserve"> </t>
    </r>
    <r>
      <rPr>
        <sz val="10"/>
        <rFont val="Arial"/>
        <family val="2"/>
      </rPr>
      <t>moisture</t>
    </r>
    <r>
      <rPr>
        <sz val="10"/>
        <rFont val="Arial"/>
      </rPr>
      <t xml:space="preserve"> in one crustial acre of soil   </t>
    </r>
  </si>
  <si>
    <r>
      <t xml:space="preserve">Gallons of water in one crustial acre of soil for each 1 % of </t>
    </r>
    <r>
      <rPr>
        <sz val="10"/>
        <rFont val="Arial"/>
        <family val="2"/>
      </rPr>
      <t>moisture</t>
    </r>
  </si>
  <si>
    <r>
      <t xml:space="preserve">The equation to calculate the increase in surface </t>
    </r>
    <r>
      <rPr>
        <sz val="10"/>
        <rFont val="Arial"/>
        <family val="2"/>
      </rPr>
      <t>moisture</t>
    </r>
    <r>
      <rPr>
        <sz val="10"/>
        <rFont val="Arial"/>
      </rPr>
      <t xml:space="preserve"> content is:</t>
    </r>
  </si>
  <si>
    <r>
      <t xml:space="preserve">Increase in Surface </t>
    </r>
    <r>
      <rPr>
        <sz val="10"/>
        <rFont val="Arial"/>
        <family val="2"/>
      </rPr>
      <t>Moisture</t>
    </r>
    <r>
      <rPr>
        <sz val="10"/>
        <rFont val="Arial"/>
      </rPr>
      <t xml:space="preserve"> Content</t>
    </r>
  </si>
  <si>
    <r>
      <t xml:space="preserve">The dust control </t>
    </r>
    <r>
      <rPr>
        <sz val="10"/>
        <rFont val="Arial"/>
        <family val="2"/>
      </rPr>
      <t>efficiency</t>
    </r>
    <r>
      <rPr>
        <sz val="10"/>
        <rFont val="Arial"/>
      </rPr>
      <t xml:space="preserve"> of added water to exposed area was taken USEPA AP-42 for 'Unpaved Roads Section 13.2.2 dated 12/03.  This method looks at the ratio of  the new surface </t>
    </r>
    <r>
      <rPr>
        <sz val="10"/>
        <rFont val="Arial"/>
        <family val="2"/>
      </rPr>
      <t>moisture</t>
    </r>
    <r>
      <rPr>
        <sz val="10"/>
        <rFont val="Arial"/>
      </rPr>
      <t xml:space="preserve"> content (Cells 'H47 through 'H56') over natural (existing) surface </t>
    </r>
    <r>
      <rPr>
        <sz val="10"/>
        <rFont val="Arial"/>
        <family val="2"/>
      </rPr>
      <t>moisture</t>
    </r>
    <r>
      <rPr>
        <sz val="10"/>
        <rFont val="Arial"/>
      </rPr>
      <t xml:space="preserve"> content (Cell 'E16' through 'E25') and using Figure 13.2.2-2 to determine control efficiency.  The District developed equations for this figure.</t>
    </r>
  </si>
  <si>
    <r>
      <t>Moisture</t>
    </r>
    <r>
      <rPr>
        <sz val="10"/>
        <rFont val="Arial"/>
      </rPr>
      <t xml:space="preserve"> Ratio</t>
    </r>
  </si>
  <si>
    <r>
      <t xml:space="preserve">New worksheet added -This </t>
    </r>
    <r>
      <rPr>
        <sz val="10"/>
        <rFont val="Arial"/>
        <family val="2"/>
      </rPr>
      <t>worksheet</t>
    </r>
    <r>
      <rPr>
        <sz val="10"/>
        <rFont val="Arial"/>
      </rPr>
      <t xml:space="preserve"> contains the general </t>
    </r>
    <r>
      <rPr>
        <sz val="10"/>
        <rFont val="Arial"/>
        <family val="2"/>
      </rPr>
      <t>instructions</t>
    </r>
    <r>
      <rPr>
        <sz val="10"/>
        <rFont val="Arial"/>
      </rPr>
      <t xml:space="preserve"> for using the "MINE" form.</t>
    </r>
  </si>
  <si>
    <t xml:space="preserve">Vd = </t>
  </si>
  <si>
    <t>Gallons of water evaporated per day</t>
  </si>
  <si>
    <t>Equation</t>
  </si>
  <si>
    <t>Equal to or less than 1</t>
  </si>
  <si>
    <t>1 to 2</t>
  </si>
  <si>
    <t xml:space="preserve">SW(increase) = </t>
  </si>
  <si>
    <t>SM(increase) = (Wa - Vd)/108.74</t>
  </si>
  <si>
    <t>Eff = 75 * MR - 75</t>
  </si>
  <si>
    <t xml:space="preserve">2 to 5 </t>
  </si>
  <si>
    <t>Eff = (20 * MR + 185) / 3</t>
  </si>
  <si>
    <t>Equal to or greater than 5</t>
  </si>
  <si>
    <t>Eff = 95</t>
  </si>
  <si>
    <t>Eff = 0</t>
  </si>
  <si>
    <t>Column</t>
  </si>
  <si>
    <t>B.</t>
  </si>
  <si>
    <t>C.</t>
  </si>
  <si>
    <t>D.</t>
  </si>
  <si>
    <t>E.</t>
  </si>
  <si>
    <t>F.</t>
  </si>
  <si>
    <t>I.</t>
  </si>
  <si>
    <t>0.975</t>
  </si>
  <si>
    <t>EQUIPMENT TYPE</t>
  </si>
  <si>
    <t>FUEL TYPE</t>
  </si>
  <si>
    <t xml:space="preserve">UNITS OF </t>
  </si>
  <si>
    <t>USAGE</t>
  </si>
  <si>
    <t>FRAC</t>
  </si>
  <si>
    <t>ROG/VOC</t>
  </si>
  <si>
    <t>ORGANIC GASES</t>
  </si>
  <si>
    <t>(See Code below)</t>
  </si>
  <si>
    <t>UNITS USED</t>
  </si>
  <si>
    <t>PER YEAR</t>
  </si>
  <si>
    <t xml:space="preserve">* </t>
  </si>
  <si>
    <t>SOx</t>
  </si>
  <si>
    <t>PARTICULATE MATTER</t>
  </si>
  <si>
    <t>EMISSIONS FACTORS (pounds per unit of usage)</t>
  </si>
  <si>
    <t>ANNUAL EMISSIONS (tons per year)</t>
  </si>
  <si>
    <t>TOTAL EMISSIONS</t>
  </si>
  <si>
    <t>ROG / VOC</t>
  </si>
  <si>
    <r>
      <t>PM</t>
    </r>
    <r>
      <rPr>
        <vertAlign val="subscript"/>
        <sz val="10"/>
        <rFont val="Times New Roman"/>
        <family val="1"/>
      </rPr>
      <t>10</t>
    </r>
    <r>
      <rPr>
        <sz val="10"/>
        <rFont val="Times New Roman"/>
        <family val="1"/>
      </rPr>
      <t xml:space="preserve"> / PM</t>
    </r>
    <r>
      <rPr>
        <vertAlign val="subscript"/>
        <sz val="10"/>
        <rFont val="Times New Roman"/>
        <family val="1"/>
      </rPr>
      <t>2.5</t>
    </r>
  </si>
  <si>
    <t>GRAND TOTAL</t>
  </si>
  <si>
    <t>EQUIPMENT  TYPE</t>
  </si>
  <si>
    <t>UNITS</t>
  </si>
  <si>
    <t>OF</t>
  </si>
  <si>
    <t>CARBON</t>
  </si>
  <si>
    <t>NITROGEN</t>
  </si>
  <si>
    <t>SULFUR</t>
  </si>
  <si>
    <t>__ __</t>
  </si>
  <si>
    <t>ROG</t>
  </si>
  <si>
    <t>MONOXIDE</t>
  </si>
  <si>
    <t>OXIDE</t>
  </si>
  <si>
    <t>NATURAL GAS</t>
  </si>
  <si>
    <t>MMCF</t>
  </si>
  <si>
    <t>0.440</t>
  </si>
  <si>
    <t>1.000</t>
  </si>
  <si>
    <t>BOILER 10 - 100  MMBTU/HR</t>
  </si>
  <si>
    <t>BOILER &lt;10 MMBTU/HR</t>
  </si>
  <si>
    <t>BOILER, COGENERATION</t>
  </si>
  <si>
    <t>BOILER</t>
  </si>
  <si>
    <t>1000 GAL</t>
  </si>
  <si>
    <t>0.950</t>
  </si>
  <si>
    <t>PROPANE, LPG</t>
  </si>
  <si>
    <t>0.924</t>
  </si>
  <si>
    <t>SPACE HEATER</t>
  </si>
  <si>
    <t>0.976</t>
  </si>
  <si>
    <t>INDUSTRIAL PROCESS</t>
  </si>
  <si>
    <t>0.962</t>
  </si>
  <si>
    <t>I. C. ENGINES</t>
  </si>
  <si>
    <t>799.42</t>
  </si>
  <si>
    <t>0.234</t>
  </si>
  <si>
    <t>187.06</t>
  </si>
  <si>
    <t>3400.00</t>
  </si>
  <si>
    <t>0.884</t>
  </si>
  <si>
    <t>800.39</t>
  </si>
  <si>
    <t>187.29</t>
  </si>
  <si>
    <t>GASOLINE</t>
  </si>
  <si>
    <t>164.13</t>
  </si>
  <si>
    <t>0.908</t>
  </si>
  <si>
    <t>148.96</t>
  </si>
  <si>
    <t>3940.00</t>
  </si>
  <si>
    <t>GAS TURBINES</t>
  </si>
  <si>
    <t>GAS TURBINES - COGEN.</t>
  </si>
  <si>
    <t>121.50</t>
  </si>
  <si>
    <t>GAS TURBINE</t>
  </si>
  <si>
    <t>EMISSION  FACTORS  IN  (pounds per unit)</t>
  </si>
  <si>
    <t>FUEL OIL #2 @ 0.5 % S</t>
  </si>
  <si>
    <t>FUEL OIL #2 @ 0.05 % S</t>
  </si>
  <si>
    <t>User defined, see  Worksheet "SFB"</t>
  </si>
  <si>
    <t xml:space="preserve">PM= </t>
  </si>
  <si>
    <t>PARTICULATE MATER</t>
  </si>
  <si>
    <t>PARTICULATE MATTER LESS</t>
  </si>
  <si>
    <t>10 MICRONS</t>
  </si>
  <si>
    <t>2.5 MICRONS</t>
  </si>
  <si>
    <t xml:space="preserve">TOG = </t>
  </si>
  <si>
    <t xml:space="preserve">ROG = </t>
  </si>
  <si>
    <t xml:space="preserve">VOC = </t>
  </si>
  <si>
    <t>ROG/VOC FRAC</t>
  </si>
  <si>
    <t xml:space="preserve">ROG FRAC = </t>
  </si>
  <si>
    <t>TOTAL ORGANIC GASES</t>
  </si>
  <si>
    <t>REACTIVE ORGANIC GASES</t>
  </si>
  <si>
    <t>ROG FRACTION OF THE TOG</t>
  </si>
  <si>
    <t>TOG x ROG FRAC</t>
  </si>
  <si>
    <t xml:space="preserve">VOC FRAC = </t>
  </si>
  <si>
    <t>VOC FRACTION OF THE TOG</t>
  </si>
  <si>
    <t>TOG x VOC FRAC</t>
  </si>
  <si>
    <t>VOLATILE ORGANIC COMPOUNDS</t>
  </si>
  <si>
    <t xml:space="preserve">MMCF = </t>
  </si>
  <si>
    <t xml:space="preserve">1000 GAL = </t>
  </si>
  <si>
    <t xml:space="preserve">TON = </t>
  </si>
  <si>
    <t>MILLION OF CUBIC FEET OF NATURAL GAS</t>
  </si>
  <si>
    <t>THOUSANDS OF GALLONS OF LIQUID FUEL</t>
  </si>
  <si>
    <t>TONS OF SOLID FUELS</t>
  </si>
  <si>
    <r>
      <t>PM</t>
    </r>
    <r>
      <rPr>
        <vertAlign val="subscript"/>
        <sz val="8"/>
        <rFont val="Times New Roman"/>
        <family val="1"/>
      </rPr>
      <t>10</t>
    </r>
    <r>
      <rPr>
        <sz val="8"/>
        <rFont val="Times New Roman"/>
        <family val="1"/>
      </rPr>
      <t>/PM</t>
    </r>
    <r>
      <rPr>
        <vertAlign val="subscript"/>
        <sz val="8"/>
        <rFont val="Times New Roman"/>
        <family val="1"/>
      </rPr>
      <t>2.5</t>
    </r>
    <r>
      <rPr>
        <sz val="8"/>
        <rFont val="Times New Roman"/>
        <family val="1"/>
      </rPr>
      <t xml:space="preserve"> FRAC</t>
    </r>
  </si>
  <si>
    <r>
      <t>PM</t>
    </r>
    <r>
      <rPr>
        <vertAlign val="subscript"/>
        <sz val="8"/>
        <rFont val="Times New Roman"/>
        <family val="1"/>
      </rPr>
      <t>10</t>
    </r>
    <r>
      <rPr>
        <sz val="8"/>
        <rFont val="Times New Roman"/>
        <family val="1"/>
      </rPr>
      <t xml:space="preserve"> = </t>
    </r>
  </si>
  <si>
    <r>
      <t>PM</t>
    </r>
    <r>
      <rPr>
        <vertAlign val="subscript"/>
        <sz val="8"/>
        <rFont val="Times New Roman"/>
        <family val="1"/>
      </rPr>
      <t xml:space="preserve">10 </t>
    </r>
    <r>
      <rPr>
        <sz val="8"/>
        <rFont val="Times New Roman"/>
        <family val="1"/>
      </rPr>
      <t xml:space="preserve">FRAC = </t>
    </r>
  </si>
  <si>
    <r>
      <t>PM</t>
    </r>
    <r>
      <rPr>
        <vertAlign val="subscript"/>
        <sz val="8"/>
        <rFont val="Times New Roman"/>
        <family val="1"/>
      </rPr>
      <t>10</t>
    </r>
    <r>
      <rPr>
        <sz val="8"/>
        <rFont val="Times New Roman"/>
        <family val="1"/>
      </rPr>
      <t xml:space="preserve"> FRACTION OF THE PM</t>
    </r>
  </si>
  <si>
    <r>
      <t>PM x PM</t>
    </r>
    <r>
      <rPr>
        <vertAlign val="subscript"/>
        <sz val="8"/>
        <rFont val="Times New Roman"/>
        <family val="1"/>
      </rPr>
      <t xml:space="preserve">10 </t>
    </r>
    <r>
      <rPr>
        <sz val="8"/>
        <rFont val="Times New Roman"/>
        <family val="1"/>
      </rPr>
      <t>FRAC</t>
    </r>
  </si>
  <si>
    <r>
      <t>PM</t>
    </r>
    <r>
      <rPr>
        <vertAlign val="subscript"/>
        <sz val="8"/>
        <rFont val="Times New Roman"/>
        <family val="1"/>
      </rPr>
      <t xml:space="preserve">2.5 </t>
    </r>
    <r>
      <rPr>
        <sz val="8"/>
        <rFont val="Times New Roman"/>
        <family val="1"/>
      </rPr>
      <t xml:space="preserve">= </t>
    </r>
  </si>
  <si>
    <t>BOILER &gt; 100 MMBTU/HR</t>
  </si>
  <si>
    <t>SCC</t>
  </si>
  <si>
    <t>Device ID#</t>
  </si>
  <si>
    <t>Emission Factors (pounds per acres)</t>
  </si>
  <si>
    <t>EmFac = J *1.7 * s/1.5 * (365 - P)/235 * I/15 * 365</t>
  </si>
  <si>
    <t>Emission Factor - Uncontrolled (pounds/acre)</t>
  </si>
  <si>
    <t>Emission Factor - Controlled (pounds/acre)</t>
  </si>
  <si>
    <t>/CAS #</t>
  </si>
  <si>
    <t>SOURCE</t>
  </si>
  <si>
    <t xml:space="preserve">CLASSIFICATION </t>
  </si>
  <si>
    <t>CODE (SCC)</t>
  </si>
  <si>
    <t>1-02-006-01</t>
  </si>
  <si>
    <t>1-02-006-02</t>
  </si>
  <si>
    <t>1-02-006-03</t>
  </si>
  <si>
    <t>1-02-006-06</t>
  </si>
  <si>
    <t>1-02-005-01</t>
  </si>
  <si>
    <t>1-02-010-02</t>
  </si>
  <si>
    <t>1-05-001-06</t>
  </si>
  <si>
    <t>1-05-001-05</t>
  </si>
  <si>
    <t>1-05-001-10</t>
  </si>
  <si>
    <t>3-05-900-03</t>
  </si>
  <si>
    <t>3-05-900-01</t>
  </si>
  <si>
    <t>3-05-900-99</t>
  </si>
  <si>
    <t>2-03-002-04</t>
  </si>
  <si>
    <t>2-02-017-20</t>
  </si>
  <si>
    <t>2-02-017-xx</t>
  </si>
  <si>
    <t>2-02-002-01</t>
  </si>
  <si>
    <t>2-02-002-03</t>
  </si>
  <si>
    <t>2-02-001-01</t>
  </si>
  <si>
    <t>ID</t>
  </si>
  <si>
    <t>SOURCES</t>
  </si>
  <si>
    <t>CLASSIFICATION</t>
  </si>
  <si>
    <t>3-05-025-99</t>
  </si>
  <si>
    <t xml:space="preserve">SCC </t>
  </si>
  <si>
    <t>pounds/acre</t>
  </si>
  <si>
    <t>Emission Factor - pounds per acre</t>
  </si>
  <si>
    <t>DEVICE ID #</t>
  </si>
  <si>
    <t>DISTRICT</t>
  </si>
  <si>
    <t>PERMIT NO.</t>
  </si>
  <si>
    <t>PROCESS RATE</t>
  </si>
  <si>
    <t>UNITS PER YEAR</t>
  </si>
  <si>
    <t xml:space="preserve">FACILITY INFORMATION </t>
  </si>
  <si>
    <t>METEOROLOGICAL DATA</t>
  </si>
  <si>
    <t>OUTPUT DATA TO CEIDARS</t>
  </si>
  <si>
    <t>DATA FROM ANOTHER WORKSHEET</t>
  </si>
  <si>
    <t>DATA INPUT BY FACILITY</t>
  </si>
  <si>
    <t>Em = EmFac * Amount Shift</t>
  </si>
  <si>
    <t>Em = EmFac * Blast per Year</t>
  </si>
  <si>
    <t>Emission Factors (pounds per blast) *</t>
  </si>
  <si>
    <r>
      <t>EmFac = k *  0.0005 * A</t>
    </r>
    <r>
      <rPr>
        <vertAlign val="superscript"/>
        <sz val="10"/>
        <rFont val="Times New Roman"/>
        <family val="1"/>
      </rPr>
      <t>1.5</t>
    </r>
  </si>
  <si>
    <t xml:space="preserve">LOADING OF MATERIAL(S) AT MINE / QUARRY / PIT </t>
  </si>
  <si>
    <t>u</t>
  </si>
  <si>
    <t>II - MANDATORY INFORMATION</t>
  </si>
  <si>
    <t>FLOW DIAGRAM</t>
  </si>
  <si>
    <t>BLOCK III - ALL ITEMS</t>
  </si>
  <si>
    <t xml:space="preserve">COMPANY NAME </t>
  </si>
  <si>
    <t xml:space="preserve">COMPANY # </t>
  </si>
  <si>
    <t xml:space="preserve">PERMIT # </t>
  </si>
  <si>
    <t>BLOCK VIII - ACTUAL HOURS OPERATED</t>
  </si>
  <si>
    <t xml:space="preserve">FACILITY NAME </t>
  </si>
  <si>
    <t xml:space="preserve">FACILITY # </t>
  </si>
  <si>
    <t xml:space="preserve">DEVICE ID </t>
  </si>
  <si>
    <t>BLOCK IX - ANNUAL THROUGHPUT (tpy)</t>
  </si>
  <si>
    <t xml:space="preserve">INVENTORY ID # </t>
  </si>
  <si>
    <t xml:space="preserve">PROCESS ID </t>
  </si>
  <si>
    <t xml:space="preserve">UTM ZONE </t>
  </si>
  <si>
    <t xml:space="preserve">UTM EAST (km) </t>
  </si>
  <si>
    <t>.</t>
  </si>
  <si>
    <t xml:space="preserve">UTM NORTH (km) </t>
  </si>
  <si>
    <t xml:space="preserve">LATITUDE (deg.) </t>
  </si>
  <si>
    <t xml:space="preserve">LONGITUDE (deg.) </t>
  </si>
  <si>
    <t>V - TYPE OF PLANT</t>
  </si>
  <si>
    <t>VI - TYPE OF EQUIPMENT, check all that applies:</t>
  </si>
  <si>
    <t>VII - MATERIAL TYPES</t>
  </si>
  <si>
    <t>VIII - OPERATING SCHEDULE</t>
  </si>
  <si>
    <t xml:space="preserve">STATIONARY </t>
  </si>
  <si>
    <t xml:space="preserve">CRUSHERS </t>
  </si>
  <si>
    <t xml:space="preserve">TRANSFER </t>
  </si>
  <si>
    <t>check all that applies</t>
  </si>
  <si>
    <t xml:space="preserve">HOURS per DAY </t>
  </si>
  <si>
    <t>Tons/Yr.</t>
  </si>
  <si>
    <t xml:space="preserve">PORTABLE </t>
  </si>
  <si>
    <t xml:space="preserve">SCREENS </t>
  </si>
  <si>
    <t xml:space="preserve">STORAGE </t>
  </si>
  <si>
    <t xml:space="preserve">ROCK </t>
  </si>
  <si>
    <t xml:space="preserve">DAYS per WEEK </t>
  </si>
  <si>
    <t xml:space="preserve">HOURLY (average) </t>
  </si>
  <si>
    <t xml:space="preserve">OTHER </t>
  </si>
  <si>
    <t xml:space="preserve">CONVEYORS </t>
  </si>
  <si>
    <t xml:space="preserve">LOAD OUT </t>
  </si>
  <si>
    <t xml:space="preserve">SAND </t>
  </si>
  <si>
    <t xml:space="preserve">WEEK per YEAR </t>
  </si>
  <si>
    <t xml:space="preserve">MAX. DESIGN RATE </t>
  </si>
  <si>
    <t>COMMENTS</t>
  </si>
  <si>
    <t xml:space="preserve">OTHERS </t>
  </si>
  <si>
    <t xml:space="preserve">LIMESTONE </t>
  </si>
  <si>
    <t xml:space="preserve">CAL. HRS per YR </t>
  </si>
  <si>
    <t xml:space="preserve">COMMENTS </t>
  </si>
  <si>
    <t xml:space="preserve">LAVA ROCK </t>
  </si>
  <si>
    <t xml:space="preserve">ACT. HRS per YR </t>
  </si>
  <si>
    <t>CAL. Hrs/Yr = Hr/Dy*Dy/Wk*Wk/Yr</t>
  </si>
  <si>
    <t>Hourly (average) = Annual (actual) / Actual Hours per Year (operated)</t>
  </si>
  <si>
    <t>NAME OF DEVICE OR SYSTEM</t>
  </si>
  <si>
    <t>TYPE OF CONTROL</t>
  </si>
  <si>
    <t>EQUIPMENT</t>
  </si>
  <si>
    <t>DEVICE</t>
  </si>
  <si>
    <t>NAME OF DEVICE</t>
  </si>
  <si>
    <t>MOTOR</t>
  </si>
  <si>
    <t>THROUGHPUT</t>
  </si>
  <si>
    <t>EMISSION FACTORS</t>
  </si>
  <si>
    <t>EMISSION RATE</t>
  </si>
  <si>
    <t>BHP</t>
  </si>
  <si>
    <t>TONS / YEAR</t>
  </si>
  <si>
    <t>DsF</t>
  </si>
  <si>
    <t>EFF %</t>
  </si>
  <si>
    <t>POUNDS PER TON</t>
  </si>
  <si>
    <t>TONS PER YEAR</t>
  </si>
  <si>
    <t>NUMBER</t>
  </si>
  <si>
    <t>NO</t>
  </si>
  <si>
    <r>
      <t>PM</t>
    </r>
    <r>
      <rPr>
        <vertAlign val="subscript"/>
        <sz val="18"/>
        <rFont val="Times New Roman"/>
        <family val="1"/>
      </rPr>
      <t>30</t>
    </r>
  </si>
  <si>
    <r>
      <t>PM</t>
    </r>
    <r>
      <rPr>
        <vertAlign val="subscript"/>
        <sz val="18"/>
        <rFont val="Times New Roman"/>
        <family val="1"/>
      </rPr>
      <t>10</t>
    </r>
  </si>
  <si>
    <r>
      <t>PM</t>
    </r>
    <r>
      <rPr>
        <vertAlign val="subscript"/>
        <sz val="18"/>
        <rFont val="Times New Roman"/>
        <family val="1"/>
      </rPr>
      <t>2.5</t>
    </r>
  </si>
  <si>
    <t>(A)</t>
  </si>
  <si>
    <t>(B)</t>
  </si>
  <si>
    <t>(C)</t>
  </si>
  <si>
    <t>(D)</t>
  </si>
  <si>
    <t>(E)</t>
  </si>
  <si>
    <t>(F)</t>
  </si>
  <si>
    <t>(G)</t>
  </si>
  <si>
    <t>(H)</t>
  </si>
  <si>
    <t>(I)</t>
  </si>
  <si>
    <t>(J)</t>
  </si>
  <si>
    <t>(K)</t>
  </si>
  <si>
    <t>(L)</t>
  </si>
  <si>
    <t>(M)</t>
  </si>
  <si>
    <t>(N)</t>
  </si>
  <si>
    <t>(O)</t>
  </si>
  <si>
    <t xml:space="preserve">TOTAL HORSEPOWER </t>
  </si>
  <si>
    <t xml:space="preserve">AVERAGE THROUGHPUT PER DEVICE </t>
  </si>
  <si>
    <t>EMISSION INVENTORY INPUTS</t>
  </si>
  <si>
    <t>The exhaust emissions from Mobile Equipment are no longer required to be entered into the Emissions Inventory:  The EX-M sheet has been removed from this form.</t>
  </si>
  <si>
    <t>This workbook was generated from the AVAQMD's document entitled "Mineral Industry Emissions Inventory Guidance".  This document was prepared to give mineral and mining industry uniform methods to calculate criteria emissions.  This workbook consist of xx worksheets.  The worksheets should be completed in sequential order because a worksheet may use data that appears in a previous worksheet.  This workbook uses the following 3 colors to denote data to be supplied by the facility, data that came from a previous worksheet and data that is to be entered into HARP and CEIDARS2.5.  The colors are as follows:</t>
  </si>
  <si>
    <t>For help and / or assistance and/or to report a programming problem contact the District:</t>
  </si>
  <si>
    <t>Phone: 661-723-8070</t>
  </si>
  <si>
    <t>SUBMIT THIS COMPLETED FORM TO: ENGINEERING@AVAQMD.CA.GOV</t>
  </si>
  <si>
    <t>Email: engineering@avaqmd.ca.gov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</si>
</sst>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00"/>
    <numFmt numFmtId="166" formatCode="#,##0.0"/>
    <numFmt numFmtId="167" formatCode="General_)"/>
    <numFmt numFmtId="168" formatCode="#,##0.000"/>
    <numFmt numFmtId="169" formatCode="#,##0.0000"/>
    <numFmt numFmtId="170" formatCode="0.0000"/>
    <numFmt numFmtId="171" formatCode="mm/dd/yy"/>
  </numFmts>
  <fonts count="39" x14ac:knownFonts="1">
    <font>
      <sz val="10"/>
      <name val="Arial"/>
    </font>
    <font>
      <sz val="10"/>
      <name val="Arial"/>
    </font>
    <font>
      <vertAlign val="subscript"/>
      <sz val="10"/>
      <name val="Arial"/>
      <family val="2"/>
    </font>
    <font>
      <sz val="10"/>
      <name val="Arial"/>
      <family val="2"/>
    </font>
    <font>
      <sz val="20"/>
      <name val="Times New Roman"/>
      <family val="1"/>
    </font>
    <font>
      <b/>
      <sz val="20"/>
      <name val="Times New Roman"/>
      <family val="1"/>
    </font>
    <font>
      <sz val="10"/>
      <name val="Times New Roman"/>
      <family val="1"/>
    </font>
    <font>
      <vertAlign val="superscript"/>
      <sz val="10"/>
      <name val="Times New Roman"/>
      <family val="1"/>
    </font>
    <font>
      <vertAlign val="subscript"/>
      <sz val="10"/>
      <name val="Times New Roman"/>
      <family val="1"/>
    </font>
    <font>
      <sz val="16"/>
      <name val="Times New Roman"/>
      <family val="1"/>
    </font>
    <font>
      <sz val="36"/>
      <name val="Times New Roman"/>
      <family val="1"/>
    </font>
    <font>
      <vertAlign val="subscript"/>
      <sz val="8"/>
      <name val="Times New Roman"/>
      <family val="1"/>
    </font>
    <font>
      <sz val="8"/>
      <name val="Times New Roman"/>
      <family val="1"/>
    </font>
    <font>
      <sz val="26"/>
      <name val="Times New Roman"/>
      <family val="1"/>
    </font>
    <font>
      <b/>
      <u/>
      <sz val="20"/>
      <name val="Times New Roman"/>
      <family val="1"/>
    </font>
    <font>
      <sz val="12"/>
      <name val="Times New Roman"/>
      <family val="1"/>
    </font>
    <font>
      <sz val="28"/>
      <name val="Times New Roman"/>
      <family val="1"/>
    </font>
    <font>
      <sz val="26"/>
      <name val="Helv"/>
    </font>
    <font>
      <sz val="28"/>
      <name val="Helv"/>
    </font>
    <font>
      <b/>
      <sz val="28"/>
      <name val="Times New Roman"/>
      <family val="1"/>
    </font>
    <font>
      <sz val="18"/>
      <name val="Times New Roman"/>
      <family val="1"/>
    </font>
    <font>
      <sz val="18"/>
      <name val="Helv"/>
    </font>
    <font>
      <sz val="14"/>
      <name val="Times New Roman"/>
      <family val="1"/>
    </font>
    <font>
      <vertAlign val="subscript"/>
      <sz val="18"/>
      <name val="Times New Roman"/>
      <family val="1"/>
    </font>
    <font>
      <sz val="22"/>
      <name val="Times New Roman"/>
      <family val="1"/>
    </font>
    <font>
      <vertAlign val="superscript"/>
      <sz val="16"/>
      <name val="Times New Roman"/>
      <family val="1"/>
    </font>
    <font>
      <sz val="48"/>
      <name val="Times New Roman"/>
      <family val="1"/>
    </font>
    <font>
      <sz val="48"/>
      <name val="Arial"/>
      <family val="2"/>
    </font>
    <font>
      <sz val="16"/>
      <name val="Arial"/>
      <family val="2"/>
    </font>
    <font>
      <sz val="24"/>
      <name val="Times New Roman"/>
      <family val="1"/>
    </font>
    <font>
      <sz val="36"/>
      <name val="Arial"/>
      <family val="2"/>
    </font>
    <font>
      <sz val="12"/>
      <name val="Arial"/>
      <family val="2"/>
    </font>
    <font>
      <b/>
      <sz val="26"/>
      <name val="Times New Roman"/>
      <family val="1"/>
    </font>
    <font>
      <b/>
      <sz val="16"/>
      <name val="Times New Roman"/>
      <family val="1"/>
    </font>
    <font>
      <sz val="10"/>
      <name val="Arial"/>
      <family val="2"/>
    </font>
    <font>
      <sz val="8"/>
      <color indexed="81"/>
      <name val="Tahoma"/>
      <family val="2"/>
    </font>
    <font>
      <b/>
      <sz val="8"/>
      <color indexed="81"/>
      <name val="Tahoma"/>
      <family val="2"/>
    </font>
    <font>
      <b/>
      <sz val="11"/>
      <color theme="1"/>
      <name val="Calibri"/>
      <family val="2"/>
      <scheme val="minor"/>
    </font>
    <font>
      <b/>
      <sz val="16"/>
      <color theme="1"/>
      <name val="Calibri"/>
      <family val="2"/>
      <scheme val="minor"/>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41"/>
      </patternFill>
    </fill>
    <fill>
      <patternFill patternType="solid">
        <fgColor indexed="47"/>
        <bgColor indexed="41"/>
      </patternFill>
    </fill>
    <fill>
      <patternFill patternType="solid">
        <fgColor indexed="26"/>
        <bgColor indexed="64"/>
      </patternFill>
    </fill>
  </fills>
  <borders count="303">
    <border>
      <left/>
      <right/>
      <top/>
      <bottom/>
      <diagonal/>
    </border>
    <border>
      <left style="medium">
        <color indexed="8"/>
      </left>
      <right/>
      <top/>
      <bottom/>
      <diagonal/>
    </border>
    <border>
      <left style="medium">
        <color indexed="8"/>
      </left>
      <right style="medium">
        <color indexed="8"/>
      </right>
      <top/>
      <bottom/>
      <diagonal/>
    </border>
    <border>
      <left style="medium">
        <color indexed="8"/>
      </left>
      <right/>
      <top/>
      <bottom style="medium">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diagonalDown="1">
      <left/>
      <right/>
      <top style="slantDashDot">
        <color indexed="64"/>
      </top>
      <bottom style="slantDashDot">
        <color indexed="64"/>
      </bottom>
      <diagonal style="slantDashDot">
        <color indexed="64"/>
      </diagonal>
    </border>
    <border>
      <left style="thin">
        <color indexed="64"/>
      </left>
      <right/>
      <top style="thin">
        <color indexed="64"/>
      </top>
      <bottom style="thin">
        <color indexed="64"/>
      </bottom>
      <diagonal/>
    </border>
    <border>
      <left/>
      <right/>
      <top/>
      <bottom style="mediumDashDot">
        <color indexed="64"/>
      </bottom>
      <diagonal/>
    </border>
    <border>
      <left/>
      <right/>
      <top style="mediumDashDot">
        <color indexed="64"/>
      </top>
      <bottom/>
      <diagonal/>
    </border>
    <border diagonalUp="1" diagonalDown="1">
      <left style="mediumDashDot">
        <color indexed="64"/>
      </left>
      <right style="mediumDashDot">
        <color indexed="64"/>
      </right>
      <top style="mediumDashDot">
        <color indexed="64"/>
      </top>
      <bottom style="mediumDashDot">
        <color indexed="64"/>
      </bottom>
      <diagonal style="mediumDashDot">
        <color indexed="64"/>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ck">
        <color indexed="64"/>
      </top>
      <bottom/>
      <diagonal/>
    </border>
    <border>
      <left style="thick">
        <color indexed="64"/>
      </left>
      <right style="medium">
        <color indexed="64"/>
      </right>
      <top style="thick">
        <color indexed="64"/>
      </top>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ck">
        <color indexed="64"/>
      </top>
      <bottom/>
      <diagonal/>
    </border>
    <border>
      <left style="thick">
        <color indexed="64"/>
      </left>
      <right/>
      <top/>
      <bottom style="thin">
        <color indexed="64"/>
      </bottom>
      <diagonal/>
    </border>
    <border>
      <left style="medium">
        <color indexed="64"/>
      </left>
      <right style="thin">
        <color indexed="64"/>
      </right>
      <top style="thin">
        <color indexed="64"/>
      </top>
      <bottom style="thick">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style="thin">
        <color indexed="64"/>
      </right>
      <top/>
      <bottom/>
      <diagonal/>
    </border>
    <border>
      <left style="thin">
        <color indexed="64"/>
      </left>
      <right style="thick">
        <color indexed="64"/>
      </right>
      <top/>
      <bottom/>
      <diagonal/>
    </border>
    <border>
      <left/>
      <right/>
      <top/>
      <bottom style="medium">
        <color indexed="64"/>
      </bottom>
      <diagonal/>
    </border>
    <border>
      <left style="thick">
        <color indexed="64"/>
      </left>
      <right style="thin">
        <color indexed="64"/>
      </right>
      <top style="medium">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right/>
      <top style="thick">
        <color indexed="64"/>
      </top>
      <bottom/>
      <diagonal/>
    </border>
    <border>
      <left/>
      <right style="thick">
        <color indexed="64"/>
      </right>
      <top style="thick">
        <color indexed="64"/>
      </top>
      <bottom/>
      <diagonal/>
    </border>
    <border>
      <left style="thin">
        <color indexed="64"/>
      </left>
      <right style="thick">
        <color indexed="64"/>
      </right>
      <top style="medium">
        <color indexed="64"/>
      </top>
      <bottom style="thick">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thin">
        <color indexed="64"/>
      </right>
      <top style="thin">
        <color indexed="64"/>
      </top>
      <bottom/>
      <diagonal/>
    </border>
    <border>
      <left style="thin">
        <color indexed="64"/>
      </left>
      <right style="thick">
        <color indexed="64"/>
      </right>
      <top style="thin">
        <color indexed="64"/>
      </top>
      <bottom style="thick">
        <color indexed="64"/>
      </bottom>
      <diagonal/>
    </border>
    <border>
      <left style="thin">
        <color indexed="64"/>
      </left>
      <right style="medium">
        <color indexed="64"/>
      </right>
      <top style="thick">
        <color indexed="64"/>
      </top>
      <bottom/>
      <diagonal/>
    </border>
    <border>
      <left style="thick">
        <color indexed="64"/>
      </left>
      <right/>
      <top/>
      <bottom/>
      <diagonal/>
    </border>
    <border>
      <left style="thick">
        <color indexed="64"/>
      </left>
      <right style="medium">
        <color indexed="64"/>
      </right>
      <top/>
      <bottom/>
      <diagonal/>
    </border>
    <border>
      <left style="thick">
        <color indexed="64"/>
      </left>
      <right style="thin">
        <color indexed="64"/>
      </right>
      <top style="medium">
        <color indexed="64"/>
      </top>
      <bottom/>
      <diagonal/>
    </border>
    <border>
      <left style="thick">
        <color indexed="64"/>
      </left>
      <right style="thin">
        <color indexed="64"/>
      </right>
      <top/>
      <bottom style="thick">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diagonalUp="1" diagonalDown="1">
      <left style="thin">
        <color indexed="64"/>
      </left>
      <right style="thick">
        <color indexed="64"/>
      </right>
      <top style="thin">
        <color indexed="64"/>
      </top>
      <bottom style="thin">
        <color indexed="64"/>
      </bottom>
      <diagonal style="thin">
        <color indexed="64"/>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bottom style="medium">
        <color indexed="64"/>
      </bottom>
      <diagonal/>
    </border>
    <border>
      <left style="thin">
        <color indexed="64"/>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thick">
        <color indexed="64"/>
      </bottom>
      <diagonal/>
    </border>
    <border>
      <left style="thick">
        <color indexed="64"/>
      </left>
      <right style="medium">
        <color indexed="64"/>
      </right>
      <top style="medium">
        <color indexed="64"/>
      </top>
      <bottom style="thin">
        <color indexed="64"/>
      </bottom>
      <diagonal/>
    </border>
    <border>
      <left style="medium">
        <color indexed="64"/>
      </left>
      <right style="thick">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ck">
        <color indexed="64"/>
      </right>
      <top/>
      <bottom style="medium">
        <color indexed="64"/>
      </bottom>
      <diagonal/>
    </border>
    <border>
      <left style="thin">
        <color indexed="64"/>
      </left>
      <right/>
      <top style="thick">
        <color indexed="64"/>
      </top>
      <bottom/>
      <diagonal/>
    </border>
    <border>
      <left/>
      <right style="thick">
        <color indexed="64"/>
      </right>
      <top style="thin">
        <color indexed="64"/>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ck">
        <color indexed="64"/>
      </right>
      <top/>
      <bottom style="medium">
        <color indexed="64"/>
      </bottom>
      <diagonal/>
    </border>
    <border>
      <left/>
      <right/>
      <top style="medium">
        <color indexed="64"/>
      </top>
      <bottom/>
      <diagonal/>
    </border>
    <border>
      <left style="thick">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thin">
        <color indexed="64"/>
      </bottom>
      <diagonal/>
    </border>
    <border>
      <left style="thick">
        <color indexed="64"/>
      </left>
      <right style="medium">
        <color indexed="64"/>
      </right>
      <top style="thick">
        <color indexed="64"/>
      </top>
      <bottom style="thick">
        <color indexed="64"/>
      </bottom>
      <diagonal/>
    </border>
    <border>
      <left style="thin">
        <color indexed="64"/>
      </left>
      <right/>
      <top style="thick">
        <color indexed="64"/>
      </top>
      <bottom style="medium">
        <color indexed="64"/>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diagonal/>
    </border>
    <border>
      <left style="thick">
        <color indexed="8"/>
      </left>
      <right style="thin">
        <color indexed="8"/>
      </right>
      <top/>
      <bottom/>
      <diagonal/>
    </border>
    <border>
      <left style="thin">
        <color indexed="8"/>
      </left>
      <right style="thin">
        <color indexed="8"/>
      </right>
      <top/>
      <bottom/>
      <diagonal/>
    </border>
    <border>
      <left style="thick">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thick">
        <color indexed="8"/>
      </right>
      <top/>
      <bottom style="medium">
        <color indexed="8"/>
      </bottom>
      <diagonal/>
    </border>
    <border>
      <left style="thick">
        <color indexed="8"/>
      </left>
      <right style="thin">
        <color indexed="8"/>
      </right>
      <top/>
      <bottom style="thin">
        <color indexed="8"/>
      </bottom>
      <diagonal/>
    </border>
    <border>
      <left style="thin">
        <color indexed="8"/>
      </left>
      <right style="thin">
        <color indexed="8"/>
      </right>
      <top/>
      <bottom style="thin">
        <color indexed="8"/>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ck">
        <color indexed="8"/>
      </left>
      <right style="thin">
        <color indexed="8"/>
      </right>
      <top style="thin">
        <color indexed="8"/>
      </top>
      <bottom/>
      <diagonal/>
    </border>
    <border>
      <left style="thin">
        <color indexed="8"/>
      </left>
      <right style="thin">
        <color indexed="8"/>
      </right>
      <top style="thin">
        <color indexed="8"/>
      </top>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64"/>
      </left>
      <right style="thick">
        <color indexed="64"/>
      </right>
      <top style="thick">
        <color indexed="64"/>
      </top>
      <bottom style="medium">
        <color indexed="64"/>
      </bottom>
      <diagonal/>
    </border>
    <border>
      <left/>
      <right style="medium">
        <color indexed="8"/>
      </right>
      <top/>
      <bottom style="medium">
        <color indexed="8"/>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top/>
      <bottom style="thick">
        <color indexed="64"/>
      </bottom>
      <diagonal/>
    </border>
    <border>
      <left/>
      <right style="medium">
        <color indexed="64"/>
      </right>
      <top/>
      <bottom/>
      <diagonal/>
    </border>
    <border>
      <left/>
      <right style="medium">
        <color indexed="8"/>
      </right>
      <top/>
      <bottom/>
      <diagonal/>
    </border>
    <border>
      <left/>
      <right style="medium">
        <color indexed="64"/>
      </right>
      <top/>
      <bottom style="thick">
        <color indexed="64"/>
      </bottom>
      <diagonal/>
    </border>
    <border diagonalUp="1" diagonalDown="1">
      <left/>
      <right/>
      <top style="mediumDashDot">
        <color indexed="64"/>
      </top>
      <bottom style="mediumDashDot">
        <color indexed="64"/>
      </bottom>
      <diagonal style="mediumDashDot">
        <color indexed="64"/>
      </diagonal>
    </border>
    <border>
      <left style="thick">
        <color indexed="64"/>
      </left>
      <right style="thick">
        <color indexed="64"/>
      </right>
      <top style="thick">
        <color indexed="64"/>
      </top>
      <bottom style="medium">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n">
        <color indexed="64"/>
      </top>
      <bottom/>
      <diagonal/>
    </border>
    <border>
      <left style="medium">
        <color indexed="64"/>
      </left>
      <right/>
      <top/>
      <bottom style="thick">
        <color indexed="64"/>
      </bottom>
      <diagonal/>
    </border>
    <border>
      <left/>
      <right/>
      <top style="thin">
        <color indexed="64"/>
      </top>
      <bottom style="mediumDashDot">
        <color indexed="64"/>
      </bottom>
      <diagonal/>
    </border>
    <border>
      <left style="medium">
        <color indexed="8"/>
      </left>
      <right style="medium">
        <color indexed="8"/>
      </right>
      <top style="medium">
        <color indexed="8"/>
      </top>
      <bottom/>
      <diagonal/>
    </border>
    <border>
      <left/>
      <right style="thick">
        <color indexed="64"/>
      </right>
      <top style="medium">
        <color indexed="64"/>
      </top>
      <bottom style="thin">
        <color indexed="64"/>
      </bottom>
      <diagonal/>
    </border>
    <border>
      <left style="thin">
        <color indexed="8"/>
      </left>
      <right style="thin">
        <color indexed="8"/>
      </right>
      <top style="medium">
        <color indexed="64"/>
      </top>
      <bottom style="thin">
        <color indexed="8"/>
      </bottom>
      <diagonal/>
    </border>
    <border>
      <left style="thin">
        <color indexed="8"/>
      </left>
      <right style="thick">
        <color indexed="64"/>
      </right>
      <top style="medium">
        <color indexed="64"/>
      </top>
      <bottom style="thin">
        <color indexed="8"/>
      </bottom>
      <diagonal/>
    </border>
    <border>
      <left style="thin">
        <color indexed="8"/>
      </left>
      <right style="thick">
        <color indexed="64"/>
      </right>
      <top style="thin">
        <color indexed="8"/>
      </top>
      <bottom style="thin">
        <color indexed="8"/>
      </bottom>
      <diagonal/>
    </border>
    <border>
      <left style="thin">
        <color indexed="8"/>
      </left>
      <right style="thick">
        <color indexed="64"/>
      </right>
      <top style="thin">
        <color indexed="8"/>
      </top>
      <bottom style="thick">
        <color indexed="8"/>
      </bottom>
      <diagonal/>
    </border>
    <border>
      <left/>
      <right style="medium">
        <color indexed="64"/>
      </right>
      <top/>
      <bottom style="thin">
        <color indexed="64"/>
      </bottom>
      <diagonal/>
    </border>
    <border>
      <left style="medium">
        <color indexed="8"/>
      </left>
      <right style="medium">
        <color indexed="8"/>
      </right>
      <top/>
      <bottom style="medium">
        <color indexed="8"/>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diagonalUp="1" diagonalDown="1">
      <left style="mediumDashDot">
        <color indexed="64"/>
      </left>
      <right/>
      <top style="mediumDashDot">
        <color indexed="64"/>
      </top>
      <bottom style="mediumDashDot">
        <color indexed="64"/>
      </bottom>
      <diagonal style="mediumDashDot">
        <color indexed="64"/>
      </diagonal>
    </border>
    <border diagonalUp="1" diagonalDown="1">
      <left/>
      <right style="mediumDashDot">
        <color indexed="64"/>
      </right>
      <top style="mediumDashDot">
        <color indexed="64"/>
      </top>
      <bottom style="mediumDashDot">
        <color indexed="64"/>
      </bottom>
      <diagonal style="mediumDashDot">
        <color indexed="64"/>
      </diagonal>
    </border>
    <border>
      <left/>
      <right/>
      <top style="thick">
        <color indexed="64"/>
      </top>
      <bottom style="thick">
        <color indexed="64"/>
      </bottom>
      <diagonal/>
    </border>
    <border>
      <left style="thin">
        <color indexed="64"/>
      </left>
      <right style="medium">
        <color indexed="64"/>
      </right>
      <top style="thin">
        <color indexed="64"/>
      </top>
      <bottom/>
      <diagonal/>
    </border>
    <border>
      <left style="thick">
        <color indexed="64"/>
      </left>
      <right/>
      <top/>
      <bottom style="medium">
        <color indexed="64"/>
      </bottom>
      <diagonal/>
    </border>
    <border>
      <left style="medium">
        <color indexed="64"/>
      </left>
      <right/>
      <top/>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thick">
        <color indexed="64"/>
      </bottom>
      <diagonal/>
    </border>
    <border>
      <left/>
      <right style="thick">
        <color indexed="64"/>
      </right>
      <top style="double">
        <color indexed="64"/>
      </top>
      <bottom style="thick">
        <color indexed="64"/>
      </bottom>
      <diagonal/>
    </border>
    <border>
      <left style="thick">
        <color indexed="64"/>
      </left>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medium">
        <color indexed="64"/>
      </left>
      <right style="thin">
        <color indexed="64"/>
      </right>
      <top style="double">
        <color indexed="64"/>
      </top>
      <bottom style="medium">
        <color indexed="64"/>
      </bottom>
      <diagonal/>
    </border>
    <border>
      <left style="thick">
        <color indexed="64"/>
      </left>
      <right style="medium">
        <color indexed="64"/>
      </right>
      <top/>
      <bottom style="thin">
        <color indexed="64"/>
      </bottom>
      <diagonal/>
    </border>
    <border>
      <left style="thin">
        <color indexed="64"/>
      </left>
      <right style="thick">
        <color indexed="64"/>
      </right>
      <top style="double">
        <color indexed="64"/>
      </top>
      <bottom/>
      <diagonal/>
    </border>
    <border>
      <left style="thin">
        <color indexed="64"/>
      </left>
      <right style="medium">
        <color indexed="64"/>
      </right>
      <top style="double">
        <color indexed="64"/>
      </top>
      <bottom style="thick">
        <color indexed="64"/>
      </bottom>
      <diagonal/>
    </border>
    <border>
      <left/>
      <right style="thin">
        <color indexed="64"/>
      </right>
      <top style="double">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thick">
        <color indexed="64"/>
      </right>
      <top/>
      <bottom/>
      <diagonal/>
    </border>
    <border>
      <left style="thick">
        <color indexed="64"/>
      </left>
      <right/>
      <top style="medium">
        <color indexed="64"/>
      </top>
      <bottom style="thick">
        <color indexed="64"/>
      </bottom>
      <diagonal/>
    </border>
    <border>
      <left style="medium">
        <color indexed="64"/>
      </left>
      <right style="thin">
        <color indexed="64"/>
      </right>
      <top style="double">
        <color indexed="64"/>
      </top>
      <bottom style="thick">
        <color indexed="64"/>
      </bottom>
      <diagonal/>
    </border>
    <border>
      <left/>
      <right style="thick">
        <color indexed="64"/>
      </right>
      <top style="thin">
        <color indexed="64"/>
      </top>
      <bottom/>
      <diagonal/>
    </border>
    <border>
      <left style="thick">
        <color indexed="64"/>
      </left>
      <right style="thin">
        <color indexed="64"/>
      </right>
      <top style="double">
        <color indexed="64"/>
      </top>
      <bottom style="thick">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top style="double">
        <color indexed="64"/>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style="medium">
        <color indexed="64"/>
      </top>
      <bottom/>
      <diagonal/>
    </border>
    <border>
      <left style="thin">
        <color indexed="64"/>
      </left>
      <right style="thin">
        <color indexed="64"/>
      </right>
      <top/>
      <bottom style="thick">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thick">
        <color indexed="64"/>
      </bottom>
      <diagonal style="thin">
        <color indexed="64"/>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thick">
        <color indexed="64"/>
      </right>
      <top/>
      <bottom/>
      <diagonal/>
    </border>
    <border>
      <left style="medium">
        <color indexed="64"/>
      </left>
      <right style="double">
        <color indexed="64"/>
      </right>
      <top/>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thick">
        <color indexed="64"/>
      </bottom>
      <diagonal/>
    </border>
    <border>
      <left/>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style="thick">
        <color indexed="64"/>
      </right>
      <top style="double">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8"/>
      </left>
      <right style="thick">
        <color indexed="8"/>
      </right>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ck">
        <color indexed="8"/>
      </right>
      <top style="thin">
        <color indexed="8"/>
      </top>
      <bottom/>
      <diagonal/>
    </border>
    <border>
      <left style="thin">
        <color indexed="8"/>
      </left>
      <right style="thick">
        <color indexed="8"/>
      </right>
      <top style="thin">
        <color indexed="8"/>
      </top>
      <bottom style="thick">
        <color indexed="8"/>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style="thick">
        <color indexed="64"/>
      </bottom>
      <diagonal/>
    </border>
    <border>
      <left style="thin">
        <color indexed="8"/>
      </left>
      <right style="thin">
        <color indexed="64"/>
      </right>
      <top/>
      <bottom/>
      <diagonal/>
    </border>
    <border>
      <left style="medium">
        <color indexed="64"/>
      </left>
      <right style="thick">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bottom style="medium">
        <color indexed="8"/>
      </bottom>
      <diagonal/>
    </border>
    <border>
      <left style="medium">
        <color indexed="64"/>
      </left>
      <right/>
      <top style="thin">
        <color indexed="64"/>
      </top>
      <bottom/>
      <diagonal/>
    </border>
    <border>
      <left/>
      <right style="medium">
        <color indexed="64"/>
      </right>
      <top style="thin">
        <color indexed="64"/>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style="medium">
        <color indexed="64"/>
      </left>
      <right style="thin">
        <color indexed="64"/>
      </right>
      <top style="thick">
        <color indexed="64"/>
      </top>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medium">
        <color indexed="64"/>
      </left>
      <right/>
      <top style="thick">
        <color indexed="64"/>
      </top>
      <bottom/>
      <diagonal/>
    </border>
    <border>
      <left/>
      <right style="medium">
        <color indexed="64"/>
      </right>
      <top style="thick">
        <color indexed="64"/>
      </top>
      <bottom/>
      <diagonal/>
    </border>
    <border>
      <left/>
      <right style="thin">
        <color indexed="64"/>
      </right>
      <top style="thin">
        <color indexed="64"/>
      </top>
      <bottom style="medium">
        <color indexed="64"/>
      </bottom>
      <diagonal/>
    </border>
    <border>
      <left/>
      <right style="medium">
        <color indexed="8"/>
      </right>
      <top style="thin">
        <color indexed="64"/>
      </top>
      <bottom style="medium">
        <color indexed="64"/>
      </bottom>
      <diagonal/>
    </border>
    <border>
      <left/>
      <right style="thin">
        <color indexed="8"/>
      </right>
      <top/>
      <bottom style="medium">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ck">
        <color indexed="64"/>
      </left>
      <right style="thin">
        <color indexed="8"/>
      </right>
      <top style="thin">
        <color indexed="8"/>
      </top>
      <bottom style="thin">
        <color indexed="8"/>
      </bottom>
      <diagonal/>
    </border>
    <border>
      <left/>
      <right style="medium">
        <color indexed="8"/>
      </right>
      <top style="thin">
        <color indexed="8"/>
      </top>
      <bottom style="medium">
        <color indexed="64"/>
      </bottom>
      <diagonal/>
    </border>
    <border>
      <left style="medium">
        <color indexed="8"/>
      </left>
      <right/>
      <top/>
      <bottom style="medium">
        <color indexed="64"/>
      </bottom>
      <diagonal/>
    </border>
    <border>
      <left style="thin">
        <color indexed="64"/>
      </left>
      <right/>
      <top style="thin">
        <color indexed="64"/>
      </top>
      <bottom/>
      <diagonal/>
    </border>
    <border>
      <left/>
      <right style="medium">
        <color indexed="8"/>
      </right>
      <top style="thin">
        <color indexed="64"/>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8"/>
      </left>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style="medium">
        <color indexed="8"/>
      </right>
      <top/>
      <bottom style="thin">
        <color indexed="64"/>
      </bottom>
      <diagonal/>
    </border>
    <border>
      <left style="thin">
        <color indexed="64"/>
      </left>
      <right/>
      <top/>
      <bottom style="thin">
        <color indexed="8"/>
      </bottom>
      <diagonal/>
    </border>
    <border>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64"/>
      </right>
      <top style="thin">
        <color indexed="64"/>
      </top>
      <bottom style="thick">
        <color indexed="64"/>
      </bottom>
      <diagonal/>
    </border>
    <border>
      <left style="thin">
        <color indexed="8"/>
      </left>
      <right style="medium">
        <color indexed="8"/>
      </right>
      <top style="thin">
        <color indexed="8"/>
      </top>
      <bottom style="thin">
        <color indexed="8"/>
      </bottom>
      <diagonal/>
    </border>
    <border>
      <left style="thick">
        <color indexed="64"/>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top style="medium">
        <color indexed="8"/>
      </top>
      <bottom/>
      <diagonal/>
    </border>
    <border>
      <left/>
      <right style="medium">
        <color indexed="64"/>
      </right>
      <top style="medium">
        <color indexed="8"/>
      </top>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ck">
        <color indexed="64"/>
      </left>
      <right/>
      <top style="thick">
        <color indexed="64"/>
      </top>
      <bottom style="medium">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ck">
        <color indexed="64"/>
      </left>
      <right/>
      <top style="medium">
        <color indexed="64"/>
      </top>
      <bottom style="thin">
        <color indexed="64"/>
      </bottom>
      <diagonal/>
    </border>
    <border>
      <left/>
      <right style="thin">
        <color indexed="64"/>
      </right>
      <top/>
      <bottom style="thick">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8"/>
      </left>
      <right/>
      <top/>
      <bottom/>
      <diagonal/>
    </border>
    <border>
      <left style="thin">
        <color indexed="8"/>
      </left>
      <right style="thick">
        <color indexed="8"/>
      </right>
      <top style="thick">
        <color indexed="8"/>
      </top>
      <bottom/>
      <diagonal/>
    </border>
    <border>
      <left style="thin">
        <color indexed="8"/>
      </left>
      <right style="thick">
        <color indexed="8"/>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s>
  <cellStyleXfs count="1">
    <xf numFmtId="0" fontId="0" fillId="0" borderId="0"/>
  </cellStyleXfs>
  <cellXfs count="1976">
    <xf numFmtId="0" fontId="0" fillId="0" borderId="0" xfId="0"/>
    <xf numFmtId="0" fontId="0" fillId="0" borderId="0" xfId="0" applyBorder="1"/>
    <xf numFmtId="0" fontId="0" fillId="0" borderId="0" xfId="0" applyBorder="1" applyAlignment="1">
      <alignment horizontal="center"/>
    </xf>
    <xf numFmtId="1" fontId="5" fillId="0" borderId="1" xfId="0" applyNumberFormat="1" applyFont="1" applyBorder="1" applyAlignment="1" applyProtection="1">
      <alignment horizontal="right"/>
    </xf>
    <xf numFmtId="0" fontId="4" fillId="0" borderId="2" xfId="0" applyFont="1" applyBorder="1" applyAlignment="1" applyProtection="1">
      <alignment horizontal="left"/>
    </xf>
    <xf numFmtId="0" fontId="3" fillId="0" borderId="3" xfId="0" applyFont="1" applyBorder="1"/>
    <xf numFmtId="0" fontId="6" fillId="0" borderId="0" xfId="0" applyFont="1"/>
    <xf numFmtId="0" fontId="6" fillId="0" borderId="0" xfId="0" applyFont="1" applyAlignment="1">
      <alignment horizontal="right"/>
    </xf>
    <xf numFmtId="3" fontId="6" fillId="0" borderId="0" xfId="0" applyNumberFormat="1" applyFont="1"/>
    <xf numFmtId="0" fontId="6" fillId="0" borderId="0" xfId="0" applyFont="1" applyFill="1" applyAlignment="1">
      <alignment horizontal="center"/>
    </xf>
    <xf numFmtId="0" fontId="6" fillId="0" borderId="0" xfId="0" applyFont="1" applyBorder="1"/>
    <xf numFmtId="0" fontId="6" fillId="0" borderId="4" xfId="0" applyFont="1" applyBorder="1"/>
    <xf numFmtId="0" fontId="6" fillId="0" borderId="0" xfId="0" applyFont="1" applyBorder="1" applyAlignment="1">
      <alignment horizontal="left"/>
    </xf>
    <xf numFmtId="164" fontId="6" fillId="0" borderId="0" xfId="0" applyNumberFormat="1" applyFont="1" applyFill="1" applyBorder="1"/>
    <xf numFmtId="0" fontId="6" fillId="0" borderId="0" xfId="0" applyFont="1" applyFill="1" applyBorder="1"/>
    <xf numFmtId="0" fontId="6" fillId="0" borderId="0" xfId="0" applyFont="1" applyFill="1"/>
    <xf numFmtId="0" fontId="6" fillId="0" borderId="5" xfId="0" applyFont="1" applyBorder="1"/>
    <xf numFmtId="164" fontId="6" fillId="0" borderId="6" xfId="0" applyNumberFormat="1" applyFont="1" applyBorder="1"/>
    <xf numFmtId="0" fontId="6" fillId="0" borderId="0" xfId="0" applyFont="1" applyFill="1" applyAlignment="1">
      <alignment horizontal="left"/>
    </xf>
    <xf numFmtId="0" fontId="6" fillId="0" borderId="5" xfId="0" applyFont="1" applyBorder="1" applyAlignment="1">
      <alignment horizontal="center"/>
    </xf>
    <xf numFmtId="0" fontId="6" fillId="0" borderId="6" xfId="0" applyFont="1" applyFill="1" applyBorder="1" applyAlignment="1">
      <alignment horizontal="center"/>
    </xf>
    <xf numFmtId="0" fontId="6" fillId="0" borderId="0" xfId="0" applyFont="1" applyBorder="1" applyAlignment="1">
      <alignment horizontal="center"/>
    </xf>
    <xf numFmtId="0" fontId="6" fillId="0" borderId="0" xfId="0" applyFont="1" applyAlignment="1">
      <alignment horizontal="center"/>
    </xf>
    <xf numFmtId="0" fontId="6" fillId="0" borderId="7" xfId="0" applyFont="1" applyBorder="1" applyAlignment="1">
      <alignment horizontal="center"/>
    </xf>
    <xf numFmtId="0" fontId="6" fillId="0" borderId="8" xfId="0" applyFont="1" applyFill="1" applyBorder="1" applyAlignment="1">
      <alignment horizontal="center"/>
    </xf>
    <xf numFmtId="0" fontId="6" fillId="0" borderId="9" xfId="0" applyFont="1" applyBorder="1" applyAlignment="1">
      <alignment horizontal="center"/>
    </xf>
    <xf numFmtId="0" fontId="6" fillId="0" borderId="8" xfId="0" applyFont="1" applyBorder="1"/>
    <xf numFmtId="0" fontId="6" fillId="0" borderId="10" xfId="0" applyFont="1" applyBorder="1" applyAlignment="1">
      <alignment horizontal="center"/>
    </xf>
    <xf numFmtId="0" fontId="6" fillId="0" borderId="11" xfId="0" applyFont="1" applyFill="1" applyBorder="1" applyAlignment="1">
      <alignment horizontal="center"/>
    </xf>
    <xf numFmtId="0" fontId="6" fillId="0" borderId="12" xfId="0" applyFont="1" applyBorder="1" applyAlignment="1">
      <alignment horizontal="center"/>
    </xf>
    <xf numFmtId="0" fontId="6" fillId="0" borderId="6" xfId="0" applyFont="1" applyBorder="1" applyAlignment="1">
      <alignment horizontal="center"/>
    </xf>
    <xf numFmtId="164" fontId="6" fillId="0" borderId="0" xfId="0" applyNumberFormat="1" applyFont="1" applyFill="1" applyAlignment="1"/>
    <xf numFmtId="166" fontId="6" fillId="0" borderId="0" xfId="0" applyNumberFormat="1" applyFont="1" applyFill="1"/>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8" xfId="0" applyFont="1" applyBorder="1" applyAlignment="1">
      <alignment horizontal="center"/>
    </xf>
    <xf numFmtId="0" fontId="6" fillId="0" borderId="13" xfId="0" applyFont="1" applyBorder="1" applyAlignment="1">
      <alignment horizontal="center"/>
    </xf>
    <xf numFmtId="0" fontId="6" fillId="0" borderId="8" xfId="0" applyFont="1" applyFill="1" applyBorder="1" applyAlignment="1">
      <alignment horizontal="left"/>
    </xf>
    <xf numFmtId="0" fontId="6" fillId="0" borderId="10" xfId="0" applyFont="1" applyFill="1" applyBorder="1" applyAlignment="1">
      <alignment horizontal="center"/>
    </xf>
    <xf numFmtId="0" fontId="6" fillId="0" borderId="11"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xf numFmtId="165" fontId="6" fillId="0" borderId="0" xfId="0" applyNumberFormat="1" applyFont="1" applyFill="1"/>
    <xf numFmtId="0" fontId="6" fillId="0" borderId="0" xfId="0" applyFont="1" applyAlignment="1">
      <alignment horizontal="left"/>
    </xf>
    <xf numFmtId="2" fontId="6" fillId="0" borderId="0" xfId="0" applyNumberFormat="1" applyFont="1"/>
    <xf numFmtId="0" fontId="6" fillId="0" borderId="14" xfId="0" applyFont="1" applyFill="1" applyBorder="1"/>
    <xf numFmtId="0" fontId="6" fillId="0" borderId="17" xfId="0" applyFont="1" applyFill="1" applyBorder="1"/>
    <xf numFmtId="165" fontId="6" fillId="0" borderId="6" xfId="0" applyNumberFormat="1" applyFont="1" applyBorder="1"/>
    <xf numFmtId="165" fontId="6" fillId="0" borderId="0" xfId="0" applyNumberFormat="1" applyFont="1"/>
    <xf numFmtId="164" fontId="6" fillId="0" borderId="0" xfId="0" applyNumberFormat="1" applyFont="1"/>
    <xf numFmtId="165" fontId="6" fillId="0" borderId="5" xfId="0" applyNumberFormat="1" applyFont="1" applyFill="1" applyBorder="1" applyAlignment="1">
      <alignment horizontal="left"/>
    </xf>
    <xf numFmtId="165" fontId="6" fillId="0" borderId="6" xfId="0" applyNumberFormat="1" applyFont="1" applyFill="1" applyBorder="1"/>
    <xf numFmtId="165" fontId="6" fillId="0" borderId="4" xfId="0" applyNumberFormat="1" applyFont="1" applyFill="1" applyBorder="1"/>
    <xf numFmtId="165" fontId="6" fillId="0" borderId="5" xfId="0" applyNumberFormat="1" applyFont="1" applyFill="1" applyBorder="1"/>
    <xf numFmtId="164" fontId="6" fillId="0" borderId="0" xfId="0" applyNumberFormat="1" applyFont="1" applyAlignment="1">
      <alignment horizontal="left"/>
    </xf>
    <xf numFmtId="0" fontId="6" fillId="0" borderId="8" xfId="0" applyFont="1" applyFill="1" applyBorder="1"/>
    <xf numFmtId="2" fontId="6" fillId="0" borderId="6" xfId="0" applyNumberFormat="1" applyFont="1" applyFill="1" applyBorder="1" applyAlignment="1">
      <alignment horizontal="center"/>
    </xf>
    <xf numFmtId="2" fontId="6" fillId="0" borderId="0" xfId="0" applyNumberFormat="1" applyFont="1" applyFill="1" applyBorder="1" applyAlignment="1">
      <alignment horizontal="center"/>
    </xf>
    <xf numFmtId="165" fontId="6" fillId="0" borderId="0" xfId="0" applyNumberFormat="1" applyFont="1" applyFill="1" applyBorder="1" applyAlignment="1">
      <alignment horizontal="center"/>
    </xf>
    <xf numFmtId="2" fontId="6" fillId="0" borderId="0" xfId="0" applyNumberFormat="1" applyFont="1" applyBorder="1"/>
    <xf numFmtId="2" fontId="6" fillId="0" borderId="0" xfId="0" applyNumberFormat="1" applyFont="1" applyBorder="1" applyAlignment="1">
      <alignment horizontal="center"/>
    </xf>
    <xf numFmtId="0" fontId="6" fillId="0" borderId="18" xfId="0" applyFont="1" applyBorder="1"/>
    <xf numFmtId="165" fontId="6" fillId="0" borderId="0" xfId="0" applyNumberFormat="1" applyFont="1" applyFill="1" applyBorder="1"/>
    <xf numFmtId="164" fontId="6" fillId="0" borderId="0" xfId="0" applyNumberFormat="1" applyFont="1" applyFill="1" applyBorder="1" applyAlignment="1">
      <alignment horizontal="center"/>
    </xf>
    <xf numFmtId="164" fontId="6" fillId="0" borderId="11" xfId="0" applyNumberFormat="1" applyFont="1" applyFill="1" applyBorder="1" applyAlignment="1">
      <alignment horizontal="center"/>
    </xf>
    <xf numFmtId="0" fontId="9" fillId="0" borderId="0" xfId="0" applyFont="1" applyBorder="1" applyAlignment="1">
      <alignment horizontal="right"/>
    </xf>
    <xf numFmtId="165" fontId="6" fillId="0" borderId="6" xfId="0" applyNumberFormat="1" applyFont="1" applyBorder="1" applyAlignment="1"/>
    <xf numFmtId="165" fontId="6" fillId="0" borderId="4" xfId="0" applyNumberFormat="1" applyFont="1" applyBorder="1" applyAlignment="1">
      <alignment horizontal="right"/>
    </xf>
    <xf numFmtId="0" fontId="6" fillId="0" borderId="18" xfId="0" applyFont="1" applyFill="1" applyBorder="1" applyAlignment="1">
      <alignment horizontal="center"/>
    </xf>
    <xf numFmtId="0" fontId="6" fillId="0" borderId="9" xfId="0" applyFont="1" applyFill="1" applyBorder="1" applyAlignment="1">
      <alignment horizontal="center"/>
    </xf>
    <xf numFmtId="165" fontId="6" fillId="0" borderId="0" xfId="0" applyNumberFormat="1" applyFont="1" applyBorder="1"/>
    <xf numFmtId="0" fontId="6" fillId="0" borderId="18" xfId="0" applyFont="1" applyFill="1" applyBorder="1"/>
    <xf numFmtId="0" fontId="6" fillId="0" borderId="18" xfId="0" applyFont="1" applyBorder="1" applyAlignment="1">
      <alignment horizontal="center"/>
    </xf>
    <xf numFmtId="164" fontId="6" fillId="0" borderId="18" xfId="0" applyNumberFormat="1" applyFont="1" applyFill="1" applyBorder="1" applyAlignment="1"/>
    <xf numFmtId="166" fontId="6" fillId="0" borderId="18" xfId="0" applyNumberFormat="1" applyFont="1" applyFill="1" applyBorder="1"/>
    <xf numFmtId="0" fontId="6" fillId="0" borderId="18" xfId="0" applyFont="1" applyFill="1" applyBorder="1" applyAlignment="1">
      <alignment horizontal="left"/>
    </xf>
    <xf numFmtId="0" fontId="6" fillId="0" borderId="19" xfId="0" applyFont="1" applyBorder="1"/>
    <xf numFmtId="168" fontId="6" fillId="0" borderId="6" xfId="0" applyNumberFormat="1" applyFont="1" applyBorder="1"/>
    <xf numFmtId="168" fontId="6" fillId="0" borderId="0" xfId="0" applyNumberFormat="1" applyFont="1"/>
    <xf numFmtId="165" fontId="6" fillId="0" borderId="20" xfId="0" applyNumberFormat="1" applyFont="1" applyFill="1" applyBorder="1" applyAlignment="1">
      <alignment horizontal="center"/>
    </xf>
    <xf numFmtId="168" fontId="6" fillId="0" borderId="0" xfId="0" applyNumberFormat="1" applyFont="1" applyFill="1" applyBorder="1"/>
    <xf numFmtId="168" fontId="6" fillId="0" borderId="0" xfId="0" applyNumberFormat="1" applyFont="1" applyBorder="1"/>
    <xf numFmtId="168" fontId="6" fillId="0" borderId="0" xfId="0" applyNumberFormat="1" applyFont="1" applyBorder="1" applyAlignment="1"/>
    <xf numFmtId="168" fontId="6" fillId="0" borderId="0" xfId="0" applyNumberFormat="1" applyFont="1" applyFill="1" applyBorder="1" applyAlignment="1"/>
    <xf numFmtId="0" fontId="9" fillId="0" borderId="0" xfId="0" applyFont="1" applyBorder="1"/>
    <xf numFmtId="0" fontId="9" fillId="0" borderId="0" xfId="0" applyFont="1" applyBorder="1" applyAlignment="1">
      <alignment horizontal="center"/>
    </xf>
    <xf numFmtId="0" fontId="9" fillId="0" borderId="0" xfId="0" applyFont="1"/>
    <xf numFmtId="0" fontId="9" fillId="2" borderId="0" xfId="0" applyFont="1" applyFill="1" applyBorder="1" applyAlignment="1" applyProtection="1">
      <alignment horizontal="center"/>
      <protection locked="0"/>
    </xf>
    <xf numFmtId="0" fontId="9" fillId="2" borderId="21" xfId="0" applyFont="1" applyFill="1" applyBorder="1" applyAlignment="1" applyProtection="1">
      <alignment horizontal="center"/>
      <protection locked="0"/>
    </xf>
    <xf numFmtId="3" fontId="6" fillId="2" borderId="6" xfId="0" applyNumberFormat="1" applyFont="1" applyFill="1" applyBorder="1" applyAlignment="1" applyProtection="1">
      <alignment horizontal="center"/>
      <protection locked="0"/>
    </xf>
    <xf numFmtId="3" fontId="6" fillId="2" borderId="22" xfId="0" applyNumberFormat="1" applyFont="1" applyFill="1" applyBorder="1" applyAlignment="1" applyProtection="1">
      <alignment horizontal="center"/>
      <protection locked="0"/>
    </xf>
    <xf numFmtId="164" fontId="6" fillId="3" borderId="23" xfId="0" applyNumberFormat="1" applyFont="1" applyFill="1" applyBorder="1" applyProtection="1">
      <protection locked="0"/>
    </xf>
    <xf numFmtId="164" fontId="6" fillId="2" borderId="6" xfId="0" applyNumberFormat="1" applyFont="1" applyFill="1" applyBorder="1" applyProtection="1">
      <protection locked="0"/>
    </xf>
    <xf numFmtId="3" fontId="6" fillId="3" borderId="6" xfId="0" applyNumberFormat="1" applyFont="1" applyFill="1" applyBorder="1" applyProtection="1">
      <protection locked="0"/>
    </xf>
    <xf numFmtId="0" fontId="6" fillId="0" borderId="6" xfId="0" applyFont="1" applyFill="1" applyBorder="1"/>
    <xf numFmtId="0" fontId="6" fillId="2" borderId="4"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24" xfId="0" applyFont="1" applyFill="1" applyBorder="1" applyAlignment="1" applyProtection="1">
      <alignment horizontal="center"/>
      <protection locked="0"/>
    </xf>
    <xf numFmtId="0" fontId="6" fillId="2" borderId="6" xfId="0" applyFont="1" applyFill="1" applyBorder="1" applyProtection="1">
      <protection locked="0"/>
    </xf>
    <xf numFmtId="3" fontId="6" fillId="2" borderId="4" xfId="0" applyNumberFormat="1" applyFont="1" applyFill="1" applyBorder="1" applyAlignment="1" applyProtection="1">
      <protection locked="0"/>
    </xf>
    <xf numFmtId="3" fontId="6" fillId="2" borderId="25" xfId="0" applyNumberFormat="1" applyFont="1" applyFill="1" applyBorder="1" applyAlignment="1" applyProtection="1">
      <protection locked="0"/>
    </xf>
    <xf numFmtId="0" fontId="6" fillId="2" borderId="5" xfId="0" applyFont="1" applyFill="1" applyBorder="1" applyAlignment="1" applyProtection="1">
      <alignment horizontal="center"/>
      <protection locked="0"/>
    </xf>
    <xf numFmtId="0" fontId="6" fillId="2" borderId="6" xfId="0" applyFont="1" applyFill="1" applyBorder="1" applyAlignment="1" applyProtection="1">
      <protection locked="0"/>
    </xf>
    <xf numFmtId="0" fontId="6" fillId="0" borderId="0" xfId="0" applyFont="1" applyFill="1" applyAlignment="1" applyProtection="1">
      <alignment horizontal="center"/>
      <protection locked="0"/>
    </xf>
    <xf numFmtId="164" fontId="6" fillId="0" borderId="0" xfId="0" applyNumberFormat="1" applyFont="1" applyFill="1" applyAlignment="1" applyProtection="1">
      <protection locked="0"/>
    </xf>
    <xf numFmtId="169" fontId="6" fillId="2" borderId="6" xfId="0" applyNumberFormat="1" applyFont="1" applyFill="1" applyBorder="1" applyAlignment="1" applyProtection="1">
      <alignment horizontal="center"/>
      <protection locked="0"/>
    </xf>
    <xf numFmtId="0" fontId="6" fillId="0" borderId="0" xfId="0" applyFont="1" applyBorder="1" applyAlignment="1">
      <alignment horizontal="right"/>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164" fontId="6" fillId="0" borderId="26" xfId="0" applyNumberFormat="1" applyFont="1" applyFill="1" applyBorder="1" applyAlignment="1">
      <alignment horizontal="center"/>
    </xf>
    <xf numFmtId="0" fontId="6" fillId="0" borderId="29" xfId="0" applyFont="1" applyBorder="1" applyAlignment="1">
      <alignment horizontal="center"/>
    </xf>
    <xf numFmtId="165" fontId="6" fillId="0" borderId="30" xfId="0" applyNumberFormat="1" applyFont="1" applyFill="1" applyBorder="1"/>
    <xf numFmtId="0" fontId="6" fillId="0" borderId="31" xfId="0" applyFont="1" applyBorder="1" applyAlignment="1">
      <alignment horizontal="center"/>
    </xf>
    <xf numFmtId="0" fontId="6" fillId="0" borderId="15" xfId="0" applyFont="1" applyBorder="1"/>
    <xf numFmtId="0" fontId="6" fillId="0" borderId="24" xfId="0" applyFont="1" applyBorder="1"/>
    <xf numFmtId="0" fontId="6" fillId="0" borderId="32" xfId="0" applyFont="1" applyBorder="1" applyAlignment="1">
      <alignment horizontal="center"/>
    </xf>
    <xf numFmtId="0" fontId="6" fillId="0" borderId="33" xfId="0" applyFont="1" applyBorder="1" applyAlignment="1">
      <alignment horizontal="center"/>
    </xf>
    <xf numFmtId="165" fontId="6" fillId="0" borderId="11" xfId="0" applyNumberFormat="1" applyFont="1" applyFill="1" applyBorder="1"/>
    <xf numFmtId="165" fontId="6" fillId="0" borderId="29" xfId="0" applyNumberFormat="1" applyFont="1" applyFill="1" applyBorder="1"/>
    <xf numFmtId="0" fontId="6" fillId="0" borderId="34" xfId="0" applyFont="1" applyBorder="1" applyAlignment="1">
      <alignment horizontal="right"/>
    </xf>
    <xf numFmtId="0" fontId="6" fillId="0" borderId="35" xfId="0" applyFont="1" applyBorder="1"/>
    <xf numFmtId="0" fontId="6" fillId="0" borderId="36" xfId="0" applyFont="1" applyBorder="1" applyAlignment="1">
      <alignment horizontal="center"/>
    </xf>
    <xf numFmtId="0" fontId="6" fillId="0" borderId="37" xfId="0" applyFont="1" applyBorder="1" applyAlignment="1">
      <alignment horizontal="center"/>
    </xf>
    <xf numFmtId="165" fontId="6" fillId="0" borderId="38" xfId="0" applyNumberFormat="1" applyFont="1" applyFill="1" applyBorder="1"/>
    <xf numFmtId="0" fontId="6" fillId="0" borderId="39" xfId="0" applyFont="1" applyBorder="1" applyAlignment="1">
      <alignment horizontal="center"/>
    </xf>
    <xf numFmtId="165" fontId="6" fillId="0" borderId="40" xfId="0" applyNumberFormat="1" applyFont="1" applyFill="1" applyBorder="1"/>
    <xf numFmtId="0" fontId="6" fillId="0" borderId="40" xfId="0" applyFont="1" applyBorder="1" applyAlignment="1">
      <alignment horizontal="right"/>
    </xf>
    <xf numFmtId="0" fontId="6" fillId="0" borderId="4" xfId="0" applyFont="1" applyBorder="1" applyAlignment="1">
      <alignment horizontal="right"/>
    </xf>
    <xf numFmtId="165" fontId="6" fillId="0" borderId="24" xfId="0" applyNumberFormat="1" applyFont="1" applyFill="1" applyBorder="1" applyAlignment="1"/>
    <xf numFmtId="0" fontId="6" fillId="0" borderId="41" xfId="0" applyFont="1" applyBorder="1" applyAlignment="1">
      <alignment horizontal="center"/>
    </xf>
    <xf numFmtId="0" fontId="6" fillId="0" borderId="42" xfId="0" applyFont="1" applyBorder="1" applyAlignment="1">
      <alignment horizontal="right"/>
    </xf>
    <xf numFmtId="165" fontId="6" fillId="0" borderId="30" xfId="0" applyNumberFormat="1" applyFont="1" applyBorder="1" applyAlignment="1"/>
    <xf numFmtId="0" fontId="6" fillId="0" borderId="43" xfId="0" applyFont="1" applyBorder="1" applyAlignment="1">
      <alignment horizontal="center"/>
    </xf>
    <xf numFmtId="165" fontId="6" fillId="0" borderId="44" xfId="0" applyNumberFormat="1" applyFont="1" applyFill="1" applyBorder="1" applyAlignment="1"/>
    <xf numFmtId="165" fontId="6" fillId="0" borderId="45" xfId="0" applyNumberFormat="1" applyFont="1" applyBorder="1" applyAlignment="1"/>
    <xf numFmtId="165" fontId="6" fillId="0" borderId="46" xfId="0" applyNumberFormat="1" applyFont="1" applyBorder="1" applyAlignment="1"/>
    <xf numFmtId="165" fontId="6" fillId="0" borderId="30" xfId="0" applyNumberFormat="1" applyFont="1" applyBorder="1"/>
    <xf numFmtId="165" fontId="6" fillId="0" borderId="47" xfId="0" applyNumberFormat="1" applyFont="1" applyFill="1" applyBorder="1"/>
    <xf numFmtId="0" fontId="6" fillId="0" borderId="48" xfId="0" applyFont="1" applyBorder="1" applyAlignment="1">
      <alignment horizontal="right"/>
    </xf>
    <xf numFmtId="0" fontId="6" fillId="0" borderId="0" xfId="0" applyFont="1" applyBorder="1" applyAlignment="1"/>
    <xf numFmtId="0" fontId="6" fillId="0" borderId="28" xfId="0" applyFont="1" applyBorder="1"/>
    <xf numFmtId="0" fontId="6" fillId="0" borderId="27" xfId="0" applyFont="1" applyFill="1" applyBorder="1" applyAlignment="1">
      <alignment horizontal="center"/>
    </xf>
    <xf numFmtId="0" fontId="6" fillId="0" borderId="49" xfId="0" applyFont="1" applyBorder="1"/>
    <xf numFmtId="0" fontId="6" fillId="0" borderId="50" xfId="0" applyFont="1" applyFill="1" applyBorder="1" applyAlignment="1">
      <alignment horizontal="center"/>
    </xf>
    <xf numFmtId="0" fontId="6" fillId="0" borderId="39" xfId="0" applyFont="1" applyBorder="1"/>
    <xf numFmtId="0" fontId="6" fillId="0" borderId="29" xfId="0" applyFont="1" applyFill="1" applyBorder="1" applyAlignment="1">
      <alignment horizontal="center"/>
    </xf>
    <xf numFmtId="0" fontId="6" fillId="0" borderId="49" xfId="0" applyFont="1" applyBorder="1" applyAlignment="1">
      <alignment horizontal="center"/>
    </xf>
    <xf numFmtId="0" fontId="6" fillId="0" borderId="50" xfId="0" applyFont="1" applyBorder="1" applyAlignment="1">
      <alignment horizontal="center"/>
    </xf>
    <xf numFmtId="0" fontId="6" fillId="0" borderId="29" xfId="0" applyFont="1" applyBorder="1"/>
    <xf numFmtId="0" fontId="9" fillId="2" borderId="51" xfId="0" applyFont="1" applyFill="1" applyBorder="1" applyAlignment="1" applyProtection="1">
      <protection locked="0"/>
    </xf>
    <xf numFmtId="0" fontId="6" fillId="0" borderId="40" xfId="0" applyFont="1" applyBorder="1" applyAlignment="1">
      <alignment horizontal="center"/>
    </xf>
    <xf numFmtId="165" fontId="6" fillId="0" borderId="46" xfId="0" applyNumberFormat="1" applyFont="1" applyFill="1" applyBorder="1"/>
    <xf numFmtId="0" fontId="6" fillId="0" borderId="48" xfId="0" applyFont="1" applyBorder="1" applyAlignment="1">
      <alignment horizontal="center"/>
    </xf>
    <xf numFmtId="165" fontId="6" fillId="0" borderId="45" xfId="0" applyNumberFormat="1" applyFont="1" applyBorder="1"/>
    <xf numFmtId="165" fontId="6" fillId="0" borderId="46" xfId="0" applyNumberFormat="1" applyFont="1" applyBorder="1"/>
    <xf numFmtId="0" fontId="6" fillId="0" borderId="52" xfId="0" applyFont="1" applyBorder="1" applyAlignment="1">
      <alignment horizontal="right"/>
    </xf>
    <xf numFmtId="165" fontId="6" fillId="0" borderId="24" xfId="0" applyNumberFormat="1" applyFont="1" applyFill="1" applyBorder="1"/>
    <xf numFmtId="165" fontId="6" fillId="0" borderId="44" xfId="0" applyNumberFormat="1" applyFont="1" applyFill="1" applyBorder="1"/>
    <xf numFmtId="165" fontId="6" fillId="0" borderId="53" xfId="0" applyNumberFormat="1" applyFont="1" applyFill="1" applyBorder="1"/>
    <xf numFmtId="0" fontId="6" fillId="0" borderId="30" xfId="0" applyFont="1" applyFill="1" applyBorder="1" applyAlignment="1">
      <alignment horizontal="center"/>
    </xf>
    <xf numFmtId="0" fontId="6" fillId="0" borderId="47" xfId="0" applyFont="1" applyBorder="1" applyAlignment="1">
      <alignment horizontal="center"/>
    </xf>
    <xf numFmtId="0" fontId="6" fillId="0" borderId="54" xfId="0" applyFont="1" applyBorder="1" applyAlignment="1">
      <alignment horizontal="center"/>
    </xf>
    <xf numFmtId="0" fontId="6" fillId="0" borderId="46" xfId="0" applyFont="1" applyFill="1" applyBorder="1" applyAlignment="1">
      <alignment horizontal="center"/>
    </xf>
    <xf numFmtId="0" fontId="6" fillId="0" borderId="55" xfId="0" applyFont="1" applyBorder="1" applyAlignment="1">
      <alignment horizontal="center"/>
    </xf>
    <xf numFmtId="0" fontId="6" fillId="0" borderId="56" xfId="0" applyFont="1" applyBorder="1" applyAlignment="1">
      <alignment horizontal="center"/>
    </xf>
    <xf numFmtId="165" fontId="6" fillId="0" borderId="57" xfId="0" applyNumberFormat="1" applyFont="1" applyFill="1" applyBorder="1"/>
    <xf numFmtId="0" fontId="6" fillId="0" borderId="58" xfId="0" applyFont="1" applyBorder="1" applyAlignment="1">
      <alignment horizontal="center"/>
    </xf>
    <xf numFmtId="165" fontId="6" fillId="0" borderId="59" xfId="0" applyNumberFormat="1" applyFont="1" applyFill="1" applyBorder="1"/>
    <xf numFmtId="0" fontId="6" fillId="0" borderId="60" xfId="0" applyFont="1" applyBorder="1" applyAlignment="1">
      <alignment horizontal="center"/>
    </xf>
    <xf numFmtId="2" fontId="6" fillId="0" borderId="4" xfId="0" applyNumberFormat="1" applyFont="1" applyFill="1" applyBorder="1"/>
    <xf numFmtId="165" fontId="6" fillId="0" borderId="61" xfId="0" applyNumberFormat="1" applyFont="1" applyFill="1" applyBorder="1"/>
    <xf numFmtId="165" fontId="6" fillId="0" borderId="54" xfId="0" applyNumberFormat="1" applyFont="1" applyFill="1" applyBorder="1"/>
    <xf numFmtId="165" fontId="6" fillId="0" borderId="62" xfId="0" applyNumberFormat="1" applyFont="1" applyFill="1" applyBorder="1"/>
    <xf numFmtId="0" fontId="6" fillId="0" borderId="48" xfId="0" applyFont="1" applyFill="1" applyBorder="1" applyAlignment="1">
      <alignment horizontal="right"/>
    </xf>
    <xf numFmtId="166" fontId="6" fillId="0" borderId="4" xfId="0" applyNumberFormat="1" applyFont="1" applyFill="1" applyBorder="1"/>
    <xf numFmtId="0" fontId="6" fillId="0" borderId="40" xfId="0" applyFont="1" applyBorder="1"/>
    <xf numFmtId="0" fontId="6" fillId="0" borderId="28" xfId="0" applyFont="1" applyFill="1" applyBorder="1"/>
    <xf numFmtId="2" fontId="6" fillId="0" borderId="63" xfId="0" applyNumberFormat="1" applyFont="1" applyFill="1" applyBorder="1"/>
    <xf numFmtId="0" fontId="6" fillId="0" borderId="39" xfId="0" applyFont="1" applyFill="1" applyBorder="1"/>
    <xf numFmtId="2" fontId="6" fillId="0" borderId="12" xfId="0" applyNumberFormat="1" applyFont="1" applyFill="1" applyBorder="1" applyAlignment="1">
      <alignment horizontal="center"/>
    </xf>
    <xf numFmtId="168" fontId="6" fillId="0" borderId="40" xfId="0" applyNumberFormat="1" applyFont="1" applyFill="1" applyBorder="1"/>
    <xf numFmtId="168" fontId="6" fillId="0" borderId="30" xfId="0" applyNumberFormat="1" applyFont="1" applyBorder="1"/>
    <xf numFmtId="168" fontId="6" fillId="0" borderId="47" xfId="0" applyNumberFormat="1" applyFont="1" applyFill="1" applyBorder="1"/>
    <xf numFmtId="168" fontId="6" fillId="0" borderId="54" xfId="0" applyNumberFormat="1" applyFont="1" applyBorder="1"/>
    <xf numFmtId="168" fontId="6" fillId="0" borderId="62" xfId="0" applyNumberFormat="1" applyFont="1" applyBorder="1"/>
    <xf numFmtId="165" fontId="6" fillId="0" borderId="48" xfId="0" applyNumberFormat="1" applyFont="1" applyFill="1" applyBorder="1" applyAlignment="1">
      <alignment horizontal="right"/>
    </xf>
    <xf numFmtId="3" fontId="6" fillId="0" borderId="0" xfId="0" applyNumberFormat="1" applyFont="1" applyBorder="1"/>
    <xf numFmtId="165" fontId="6" fillId="0" borderId="0" xfId="0" applyNumberFormat="1" applyFont="1" applyFill="1" applyBorder="1" applyAlignment="1"/>
    <xf numFmtId="0" fontId="6" fillId="0" borderId="64" xfId="0" applyFont="1" applyBorder="1" applyAlignment="1">
      <alignment horizontal="right"/>
    </xf>
    <xf numFmtId="0" fontId="6" fillId="0" borderId="65" xfId="0" applyFont="1" applyBorder="1" applyAlignment="1">
      <alignment horizontal="right"/>
    </xf>
    <xf numFmtId="0" fontId="6" fillId="0" borderId="66" xfId="0" applyFont="1" applyBorder="1" applyAlignment="1">
      <alignment horizontal="right"/>
    </xf>
    <xf numFmtId="3" fontId="6" fillId="0" borderId="57" xfId="0" applyNumberFormat="1" applyFont="1" applyBorder="1"/>
    <xf numFmtId="0" fontId="6" fillId="0" borderId="67" xfId="0" applyFont="1" applyBorder="1" applyAlignment="1">
      <alignment horizontal="right"/>
    </xf>
    <xf numFmtId="165" fontId="6" fillId="0" borderId="68" xfId="0" applyNumberFormat="1" applyFont="1" applyFill="1" applyBorder="1"/>
    <xf numFmtId="2" fontId="6" fillId="0" borderId="63" xfId="0" applyNumberFormat="1" applyFont="1" applyBorder="1"/>
    <xf numFmtId="2" fontId="6" fillId="0" borderId="52" xfId="0" applyNumberFormat="1" applyFont="1" applyBorder="1" applyAlignment="1">
      <alignment horizontal="right"/>
    </xf>
    <xf numFmtId="0" fontId="6" fillId="0" borderId="49" xfId="0" applyFont="1" applyFill="1" applyBorder="1" applyAlignment="1">
      <alignment horizontal="center"/>
    </xf>
    <xf numFmtId="0" fontId="6" fillId="0" borderId="50" xfId="0" applyFont="1" applyBorder="1"/>
    <xf numFmtId="0" fontId="6" fillId="0" borderId="39" xfId="0" applyFont="1" applyFill="1" applyBorder="1" applyAlignment="1">
      <alignment horizontal="center"/>
    </xf>
    <xf numFmtId="0" fontId="6" fillId="0" borderId="47" xfId="0" applyFont="1" applyBorder="1"/>
    <xf numFmtId="2" fontId="6" fillId="0" borderId="54" xfId="0" applyNumberFormat="1" applyFont="1" applyFill="1" applyBorder="1" applyAlignment="1">
      <alignment horizontal="center"/>
    </xf>
    <xf numFmtId="0" fontId="6" fillId="0" borderId="13" xfId="0" applyFont="1" applyBorder="1"/>
    <xf numFmtId="0" fontId="6" fillId="0" borderId="45" xfId="0" applyFont="1" applyFill="1" applyBorder="1" applyAlignment="1">
      <alignment horizontal="center"/>
    </xf>
    <xf numFmtId="2" fontId="6" fillId="0" borderId="48" xfId="0" applyNumberFormat="1" applyFont="1" applyFill="1" applyBorder="1" applyAlignment="1">
      <alignment horizontal="center"/>
    </xf>
    <xf numFmtId="164" fontId="6" fillId="0" borderId="4" xfId="0" applyNumberFormat="1" applyFont="1" applyFill="1" applyBorder="1" applyAlignment="1"/>
    <xf numFmtId="0" fontId="6" fillId="0" borderId="67" xfId="0" applyFont="1" applyBorder="1"/>
    <xf numFmtId="0" fontId="6" fillId="0" borderId="26" xfId="0" applyFont="1" applyFill="1" applyBorder="1" applyAlignment="1">
      <alignment horizontal="center"/>
    </xf>
    <xf numFmtId="0" fontId="6" fillId="0" borderId="54" xfId="0" applyFont="1" applyFill="1" applyBorder="1"/>
    <xf numFmtId="0" fontId="6" fillId="0" borderId="69" xfId="0" applyFont="1" applyBorder="1"/>
    <xf numFmtId="0" fontId="6" fillId="0" borderId="0" xfId="0" applyFont="1" applyFill="1" applyBorder="1" applyAlignment="1">
      <alignment horizontal="right"/>
    </xf>
    <xf numFmtId="0" fontId="6" fillId="0" borderId="5" xfId="0" applyFont="1" applyFill="1" applyBorder="1"/>
    <xf numFmtId="165" fontId="6" fillId="0" borderId="70" xfId="0" applyNumberFormat="1" applyFont="1" applyFill="1" applyBorder="1"/>
    <xf numFmtId="0" fontId="6" fillId="0" borderId="71" xfId="0" applyFont="1" applyBorder="1" applyAlignment="1">
      <alignment horizontal="center"/>
    </xf>
    <xf numFmtId="164" fontId="6" fillId="0" borderId="30" xfId="0" applyNumberFormat="1" applyFont="1" applyFill="1" applyBorder="1"/>
    <xf numFmtId="164" fontId="6" fillId="2" borderId="54" xfId="0" applyNumberFormat="1" applyFont="1" applyFill="1" applyBorder="1" applyProtection="1">
      <protection locked="0"/>
    </xf>
    <xf numFmtId="164" fontId="6" fillId="0" borderId="62" xfId="0" applyNumberFormat="1" applyFont="1" applyFill="1" applyBorder="1"/>
    <xf numFmtId="0" fontId="6" fillId="0" borderId="72" xfId="0" applyFont="1" applyBorder="1"/>
    <xf numFmtId="164" fontId="6" fillId="0" borderId="73" xfId="0" applyNumberFormat="1" applyFont="1" applyFill="1" applyBorder="1"/>
    <xf numFmtId="164" fontId="6" fillId="0" borderId="74" xfId="0" applyNumberFormat="1" applyFont="1" applyFill="1" applyBorder="1"/>
    <xf numFmtId="0" fontId="6" fillId="3" borderId="75" xfId="0" applyFont="1" applyFill="1" applyBorder="1" applyAlignment="1" applyProtection="1">
      <alignment horizontal="center"/>
      <protection locked="0"/>
    </xf>
    <xf numFmtId="0" fontId="6" fillId="2" borderId="40" xfId="0" applyFont="1" applyFill="1" applyBorder="1" applyAlignment="1" applyProtection="1">
      <alignment horizontal="center"/>
      <protection locked="0"/>
    </xf>
    <xf numFmtId="164" fontId="6" fillId="2" borderId="30" xfId="0" applyNumberFormat="1" applyFont="1" applyFill="1" applyBorder="1" applyAlignment="1" applyProtection="1">
      <alignment horizontal="center"/>
      <protection locked="0"/>
    </xf>
    <xf numFmtId="0" fontId="6" fillId="2" borderId="76" xfId="0" applyFont="1" applyFill="1" applyBorder="1" applyAlignment="1" applyProtection="1">
      <alignment horizontal="center"/>
      <protection locked="0"/>
    </xf>
    <xf numFmtId="3" fontId="6" fillId="0" borderId="77" xfId="0" applyNumberFormat="1" applyFont="1" applyBorder="1" applyAlignment="1">
      <alignment horizontal="center"/>
    </xf>
    <xf numFmtId="164" fontId="6" fillId="0" borderId="41" xfId="0" applyNumberFormat="1" applyFont="1" applyFill="1" applyBorder="1" applyAlignment="1">
      <alignment horizontal="center"/>
    </xf>
    <xf numFmtId="3" fontId="6" fillId="0" borderId="57" xfId="0" applyNumberFormat="1" applyFont="1" applyFill="1" applyBorder="1" applyAlignment="1">
      <alignment horizontal="center"/>
    </xf>
    <xf numFmtId="3" fontId="6" fillId="3" borderId="78" xfId="0" applyNumberFormat="1" applyFont="1" applyFill="1" applyBorder="1" applyProtection="1">
      <protection locked="0"/>
    </xf>
    <xf numFmtId="0" fontId="6" fillId="0" borderId="54" xfId="0" applyFont="1" applyBorder="1" applyAlignment="1">
      <alignment horizontal="left"/>
    </xf>
    <xf numFmtId="0" fontId="6" fillId="0" borderId="62" xfId="0" applyFont="1" applyBorder="1" applyAlignment="1">
      <alignment horizontal="left"/>
    </xf>
    <xf numFmtId="0" fontId="6" fillId="2" borderId="40" xfId="0" applyFont="1" applyFill="1" applyBorder="1" applyProtection="1">
      <protection locked="0"/>
    </xf>
    <xf numFmtId="0" fontId="6" fillId="2" borderId="30" xfId="0" applyFont="1" applyFill="1" applyBorder="1" applyAlignment="1" applyProtection="1">
      <alignment horizontal="center"/>
      <protection locked="0"/>
    </xf>
    <xf numFmtId="0" fontId="6" fillId="2" borderId="47" xfId="0" applyFont="1" applyFill="1" applyBorder="1" applyProtection="1">
      <protection locked="0"/>
    </xf>
    <xf numFmtId="0" fontId="6" fillId="2" borderId="62" xfId="0" applyFont="1" applyFill="1" applyBorder="1" applyAlignment="1" applyProtection="1">
      <alignment horizontal="center"/>
      <protection locked="0"/>
    </xf>
    <xf numFmtId="0" fontId="6" fillId="0" borderId="79" xfId="0" applyFont="1" applyBorder="1" applyAlignment="1">
      <alignment horizontal="center"/>
    </xf>
    <xf numFmtId="0" fontId="6" fillId="0" borderId="36" xfId="0" applyFont="1" applyFill="1" applyBorder="1" applyAlignment="1">
      <alignment horizontal="center"/>
    </xf>
    <xf numFmtId="0" fontId="6" fillId="2" borderId="72" xfId="0" applyFont="1" applyFill="1" applyBorder="1" applyProtection="1">
      <protection locked="0"/>
    </xf>
    <xf numFmtId="0" fontId="6" fillId="0" borderId="23" xfId="0" applyFont="1" applyFill="1" applyBorder="1"/>
    <xf numFmtId="0" fontId="6" fillId="2" borderId="73" xfId="0" applyFont="1" applyFill="1" applyBorder="1" applyAlignment="1" applyProtection="1">
      <alignment horizontal="center"/>
      <protection locked="0"/>
    </xf>
    <xf numFmtId="0" fontId="6" fillId="0" borderId="29" xfId="0" applyFont="1" applyFill="1" applyBorder="1"/>
    <xf numFmtId="0" fontId="6" fillId="0" borderId="62" xfId="0" applyFont="1" applyFill="1" applyBorder="1"/>
    <xf numFmtId="0" fontId="6" fillId="0" borderId="63" xfId="0" applyFont="1" applyFill="1" applyBorder="1" applyAlignment="1">
      <alignment horizontal="center"/>
    </xf>
    <xf numFmtId="0" fontId="6" fillId="2" borderId="54" xfId="0" applyFont="1" applyFill="1" applyBorder="1" applyAlignment="1" applyProtection="1">
      <alignment horizontal="center"/>
      <protection locked="0"/>
    </xf>
    <xf numFmtId="0" fontId="6" fillId="0" borderId="80" xfId="0" applyFont="1" applyBorder="1"/>
    <xf numFmtId="0" fontId="6" fillId="2" borderId="81" xfId="0" applyFont="1" applyFill="1" applyBorder="1" applyAlignment="1" applyProtection="1">
      <alignment horizontal="center"/>
      <protection locked="0"/>
    </xf>
    <xf numFmtId="0" fontId="6" fillId="2" borderId="54" xfId="0" applyFont="1" applyFill="1" applyBorder="1" applyProtection="1">
      <protection locked="0"/>
    </xf>
    <xf numFmtId="3" fontId="6" fillId="2" borderId="30" xfId="0" applyNumberFormat="1" applyFont="1" applyFill="1" applyBorder="1" applyAlignment="1" applyProtection="1">
      <protection locked="0"/>
    </xf>
    <xf numFmtId="3" fontId="6" fillId="2" borderId="62" xfId="0" applyNumberFormat="1" applyFont="1" applyFill="1" applyBorder="1" applyAlignment="1" applyProtection="1">
      <protection locked="0"/>
    </xf>
    <xf numFmtId="3" fontId="6" fillId="2" borderId="29" xfId="0" applyNumberFormat="1" applyFont="1" applyFill="1" applyBorder="1" applyAlignment="1" applyProtection="1">
      <protection locked="0"/>
    </xf>
    <xf numFmtId="0" fontId="6" fillId="0" borderId="79" xfId="0" applyFont="1" applyBorder="1"/>
    <xf numFmtId="0" fontId="6" fillId="0" borderId="37" xfId="0" applyFont="1" applyFill="1" applyBorder="1" applyAlignment="1">
      <alignment horizontal="center"/>
    </xf>
    <xf numFmtId="0" fontId="6" fillId="2" borderId="30" xfId="0" applyFont="1" applyFill="1" applyBorder="1" applyProtection="1">
      <protection locked="0"/>
    </xf>
    <xf numFmtId="0" fontId="6" fillId="2" borderId="47" xfId="0" applyFont="1" applyFill="1" applyBorder="1" applyAlignment="1" applyProtection="1">
      <alignment horizontal="center"/>
      <protection locked="0"/>
    </xf>
    <xf numFmtId="0" fontId="6" fillId="2" borderId="62" xfId="0" applyFont="1" applyFill="1" applyBorder="1" applyProtection="1">
      <protection locked="0"/>
    </xf>
    <xf numFmtId="0" fontId="6" fillId="2" borderId="39"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11" xfId="0" applyFont="1" applyFill="1" applyBorder="1" applyProtection="1">
      <protection locked="0"/>
    </xf>
    <xf numFmtId="0" fontId="6" fillId="2" borderId="29" xfId="0" applyFont="1" applyFill="1" applyBorder="1" applyProtection="1">
      <protection locked="0"/>
    </xf>
    <xf numFmtId="0" fontId="6" fillId="0" borderId="36" xfId="0" applyFont="1" applyBorder="1"/>
    <xf numFmtId="169" fontId="6" fillId="2" borderId="54" xfId="0" applyNumberFormat="1" applyFont="1" applyFill="1" applyBorder="1" applyAlignment="1" applyProtection="1">
      <alignment horizontal="center"/>
      <protection locked="0"/>
    </xf>
    <xf numFmtId="0" fontId="6" fillId="2" borderId="54" xfId="0" applyFont="1" applyFill="1" applyBorder="1" applyAlignment="1" applyProtection="1">
      <protection locked="0"/>
    </xf>
    <xf numFmtId="0" fontId="6" fillId="0" borderId="31" xfId="0" applyFont="1" applyFill="1" applyBorder="1" applyAlignment="1">
      <alignment horizontal="center"/>
    </xf>
    <xf numFmtId="0" fontId="6" fillId="2" borderId="43" xfId="0" applyFont="1" applyFill="1" applyBorder="1" applyAlignment="1" applyProtection="1">
      <alignment horizontal="center"/>
      <protection locked="0"/>
    </xf>
    <xf numFmtId="164" fontId="6" fillId="0" borderId="80" xfId="0" applyNumberFormat="1" applyFont="1" applyFill="1" applyBorder="1" applyAlignment="1"/>
    <xf numFmtId="166" fontId="6" fillId="0" borderId="17" xfId="0" applyNumberFormat="1" applyFont="1" applyBorder="1"/>
    <xf numFmtId="166" fontId="6" fillId="0" borderId="82" xfId="0" applyNumberFormat="1" applyFont="1" applyBorder="1"/>
    <xf numFmtId="0" fontId="6" fillId="0" borderId="83" xfId="0" applyFont="1" applyBorder="1" applyAlignment="1">
      <alignment horizontal="center"/>
    </xf>
    <xf numFmtId="0" fontId="6" fillId="2" borderId="84" xfId="0" applyFont="1" applyFill="1" applyBorder="1" applyProtection="1">
      <protection locked="0"/>
    </xf>
    <xf numFmtId="0" fontId="6" fillId="2" borderId="85" xfId="0" applyFont="1" applyFill="1" applyBorder="1" applyProtection="1">
      <protection locked="0"/>
    </xf>
    <xf numFmtId="0" fontId="6" fillId="0" borderId="40" xfId="0" applyFont="1" applyFill="1" applyBorder="1" applyAlignment="1">
      <alignment horizontal="center"/>
    </xf>
    <xf numFmtId="0" fontId="6" fillId="0" borderId="47" xfId="0" applyFont="1" applyFill="1" applyBorder="1" applyAlignment="1">
      <alignment horizontal="center"/>
    </xf>
    <xf numFmtId="0" fontId="6" fillId="0" borderId="13" xfId="0" applyFont="1" applyFill="1" applyBorder="1" applyAlignment="1">
      <alignment horizontal="center"/>
    </xf>
    <xf numFmtId="0" fontId="6" fillId="0" borderId="32" xfId="0" applyFont="1" applyFill="1" applyBorder="1" applyAlignment="1">
      <alignment horizontal="center"/>
    </xf>
    <xf numFmtId="0" fontId="6" fillId="0" borderId="65" xfId="0" applyFont="1" applyBorder="1"/>
    <xf numFmtId="0" fontId="6" fillId="0" borderId="33" xfId="0" applyFont="1" applyFill="1" applyBorder="1" applyAlignment="1">
      <alignment horizontal="center"/>
    </xf>
    <xf numFmtId="0" fontId="6" fillId="0" borderId="60" xfId="0" applyFont="1" applyFill="1" applyBorder="1" applyAlignment="1">
      <alignment horizontal="center"/>
    </xf>
    <xf numFmtId="0" fontId="6" fillId="0" borderId="65" xfId="0" applyFont="1" applyFill="1" applyBorder="1" applyAlignment="1">
      <alignment horizontal="center"/>
    </xf>
    <xf numFmtId="0" fontId="6" fillId="0" borderId="86" xfId="0" applyFont="1" applyFill="1" applyBorder="1" applyAlignment="1">
      <alignment horizontal="center"/>
    </xf>
    <xf numFmtId="0" fontId="6" fillId="2" borderId="23"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164" fontId="6" fillId="0" borderId="12" xfId="0" applyNumberFormat="1" applyFont="1" applyFill="1" applyBorder="1" applyAlignment="1"/>
    <xf numFmtId="0" fontId="6" fillId="2" borderId="15" xfId="0" applyFont="1" applyFill="1" applyBorder="1" applyAlignment="1" applyProtection="1">
      <alignment horizontal="center"/>
      <protection locked="0"/>
    </xf>
    <xf numFmtId="166" fontId="6" fillId="0" borderId="14" xfId="0" applyNumberFormat="1" applyFont="1" applyBorder="1"/>
    <xf numFmtId="0" fontId="6" fillId="2" borderId="87" xfId="0" applyFont="1" applyFill="1" applyBorder="1" applyProtection="1">
      <protection locked="0"/>
    </xf>
    <xf numFmtId="0" fontId="6" fillId="0" borderId="88" xfId="0" applyFont="1" applyFill="1" applyBorder="1" applyAlignment="1">
      <alignment horizontal="center"/>
    </xf>
    <xf numFmtId="0" fontId="6" fillId="0" borderId="89" xfId="0" applyFont="1" applyFill="1" applyBorder="1" applyAlignment="1">
      <alignment horizontal="center"/>
    </xf>
    <xf numFmtId="0" fontId="6" fillId="0" borderId="35" xfId="0" applyFont="1" applyFill="1" applyBorder="1" applyAlignment="1">
      <alignment horizontal="center"/>
    </xf>
    <xf numFmtId="0" fontId="6" fillId="0" borderId="90" xfId="0" applyFont="1" applyBorder="1" applyAlignment="1">
      <alignment horizontal="center"/>
    </xf>
    <xf numFmtId="0" fontId="6" fillId="0" borderId="91" xfId="0" applyFont="1" applyBorder="1" applyAlignment="1">
      <alignment horizontal="center"/>
    </xf>
    <xf numFmtId="0" fontId="6" fillId="0" borderId="92" xfId="0" applyFont="1" applyBorder="1" applyAlignment="1">
      <alignment horizontal="center"/>
    </xf>
    <xf numFmtId="0" fontId="6" fillId="2" borderId="59" xfId="0" applyFont="1" applyFill="1" applyBorder="1" applyProtection="1">
      <protection locked="0"/>
    </xf>
    <xf numFmtId="0" fontId="6" fillId="2" borderId="93" xfId="0" applyFont="1" applyFill="1" applyBorder="1" applyProtection="1">
      <protection locked="0"/>
    </xf>
    <xf numFmtId="0" fontId="6" fillId="0" borderId="94" xfId="0" applyFont="1" applyBorder="1" applyAlignment="1">
      <alignment horizontal="center"/>
    </xf>
    <xf numFmtId="0" fontId="6" fillId="2" borderId="95" xfId="0" applyFont="1" applyFill="1" applyBorder="1" applyProtection="1">
      <protection locked="0"/>
    </xf>
    <xf numFmtId="0" fontId="6" fillId="2" borderId="96" xfId="0" applyFont="1" applyFill="1" applyBorder="1" applyProtection="1">
      <protection locked="0"/>
    </xf>
    <xf numFmtId="0" fontId="6" fillId="2" borderId="97" xfId="0" applyFont="1" applyFill="1" applyBorder="1" applyProtection="1">
      <protection locked="0"/>
    </xf>
    <xf numFmtId="0" fontId="6" fillId="2" borderId="58" xfId="0" applyFont="1" applyFill="1" applyBorder="1" applyProtection="1">
      <protection locked="0"/>
    </xf>
    <xf numFmtId="0" fontId="6" fillId="0" borderId="98" xfId="0" applyFont="1" applyBorder="1" applyAlignment="1">
      <alignment horizontal="center"/>
    </xf>
    <xf numFmtId="0" fontId="6" fillId="0" borderId="99" xfId="0" applyFont="1" applyBorder="1" applyAlignment="1">
      <alignment horizontal="center"/>
    </xf>
    <xf numFmtId="0" fontId="6" fillId="2" borderId="54" xfId="0" applyFont="1" applyFill="1" applyBorder="1" applyAlignment="1" applyProtection="1">
      <alignment horizontal="left"/>
      <protection locked="0"/>
    </xf>
    <xf numFmtId="0" fontId="6" fillId="0" borderId="37" xfId="0" applyFont="1" applyBorder="1"/>
    <xf numFmtId="0" fontId="6" fillId="2" borderId="80" xfId="0" applyFont="1" applyFill="1" applyBorder="1" applyAlignment="1" applyProtection="1">
      <alignment horizontal="center"/>
      <protection locked="0"/>
    </xf>
    <xf numFmtId="0" fontId="6" fillId="2" borderId="17" xfId="0" applyFont="1" applyFill="1" applyBorder="1" applyAlignment="1" applyProtection="1">
      <alignment horizontal="center"/>
      <protection locked="0"/>
    </xf>
    <xf numFmtId="0" fontId="6" fillId="2" borderId="82" xfId="0" applyFont="1" applyFill="1" applyBorder="1" applyAlignment="1" applyProtection="1">
      <alignment horizontal="center"/>
      <protection locked="0"/>
    </xf>
    <xf numFmtId="0" fontId="6" fillId="0" borderId="53" xfId="0" applyFont="1" applyFill="1" applyBorder="1" applyAlignment="1">
      <alignment horizontal="center"/>
    </xf>
    <xf numFmtId="0" fontId="6" fillId="0" borderId="79" xfId="0" applyFont="1" applyFill="1" applyBorder="1" applyAlignment="1">
      <alignment horizontal="center"/>
    </xf>
    <xf numFmtId="0" fontId="6" fillId="0" borderId="79" xfId="0" applyFont="1" applyFill="1" applyBorder="1" applyAlignment="1">
      <alignment horizontal="left"/>
    </xf>
    <xf numFmtId="0" fontId="9" fillId="0" borderId="100" xfId="0" applyFont="1" applyFill="1" applyBorder="1" applyAlignment="1" applyProtection="1">
      <alignment horizontal="right"/>
      <protection locked="0"/>
    </xf>
    <xf numFmtId="0" fontId="9" fillId="0" borderId="0" xfId="0" applyFont="1" applyFill="1" applyBorder="1" applyAlignment="1" applyProtection="1">
      <alignment horizontal="left"/>
      <protection locked="0"/>
    </xf>
    <xf numFmtId="0" fontId="6" fillId="0" borderId="78" xfId="0" applyFont="1" applyBorder="1" applyAlignment="1">
      <alignment horizontal="center"/>
    </xf>
    <xf numFmtId="0" fontId="6" fillId="0" borderId="101" xfId="0" applyFont="1" applyBorder="1" applyAlignment="1">
      <alignment horizontal="center"/>
    </xf>
    <xf numFmtId="0" fontId="6" fillId="0" borderId="6" xfId="0" applyFont="1" applyFill="1" applyBorder="1" applyAlignment="1">
      <alignment horizontal="right"/>
    </xf>
    <xf numFmtId="0" fontId="6" fillId="0" borderId="102" xfId="0" applyFont="1" applyBorder="1" applyAlignment="1">
      <alignment horizontal="center"/>
    </xf>
    <xf numFmtId="168" fontId="6" fillId="0" borderId="54" xfId="0" applyNumberFormat="1" applyFont="1" applyFill="1" applyBorder="1" applyAlignment="1"/>
    <xf numFmtId="165" fontId="6" fillId="0" borderId="36" xfId="0" applyNumberFormat="1" applyFont="1" applyFill="1" applyBorder="1" applyAlignment="1">
      <alignment horizontal="center"/>
    </xf>
    <xf numFmtId="0" fontId="6" fillId="0" borderId="35" xfId="0" applyFont="1" applyBorder="1" applyAlignment="1">
      <alignment horizontal="center"/>
    </xf>
    <xf numFmtId="0" fontId="6" fillId="0" borderId="103" xfId="0" applyFont="1" applyBorder="1" applyAlignment="1">
      <alignment horizontal="center"/>
    </xf>
    <xf numFmtId="0" fontId="6" fillId="0" borderId="104" xfId="0" applyFont="1" applyBorder="1" applyAlignment="1">
      <alignment horizontal="center"/>
    </xf>
    <xf numFmtId="167" fontId="6" fillId="0" borderId="6" xfId="0" applyNumberFormat="1" applyFont="1" applyBorder="1" applyAlignment="1" applyProtection="1"/>
    <xf numFmtId="0" fontId="6" fillId="0" borderId="105" xfId="0" applyNumberFormat="1" applyFont="1" applyBorder="1" applyAlignment="1" applyProtection="1">
      <alignment horizontal="center"/>
    </xf>
    <xf numFmtId="0" fontId="6" fillId="0" borderId="106" xfId="0" applyNumberFormat="1" applyFont="1" applyBorder="1" applyAlignment="1" applyProtection="1">
      <alignment horizontal="center"/>
    </xf>
    <xf numFmtId="0" fontId="6" fillId="0" borderId="107" xfId="0" applyNumberFormat="1" applyFont="1" applyBorder="1" applyAlignment="1">
      <alignment horizontal="center"/>
    </xf>
    <xf numFmtId="0" fontId="6" fillId="0" borderId="108" xfId="0" applyNumberFormat="1" applyFont="1" applyBorder="1" applyProtection="1"/>
    <xf numFmtId="0" fontId="6" fillId="0" borderId="108" xfId="0" applyNumberFormat="1" applyFont="1" applyBorder="1" applyAlignment="1" applyProtection="1">
      <alignment horizontal="center"/>
    </xf>
    <xf numFmtId="0" fontId="6" fillId="0" borderId="108" xfId="0" applyNumberFormat="1" applyFont="1" applyBorder="1" applyAlignment="1" applyProtection="1">
      <alignment horizontal="left"/>
    </xf>
    <xf numFmtId="0" fontId="6" fillId="0" borderId="109" xfId="0" applyNumberFormat="1" applyFont="1" applyBorder="1" applyAlignment="1" applyProtection="1">
      <alignment horizontal="center"/>
    </xf>
    <xf numFmtId="0" fontId="6" fillId="0" borderId="110" xfId="0" applyNumberFormat="1" applyFont="1" applyBorder="1" applyProtection="1"/>
    <xf numFmtId="0" fontId="6" fillId="0" borderId="110" xfId="0" applyNumberFormat="1" applyFont="1" applyBorder="1" applyAlignment="1" applyProtection="1">
      <alignment horizontal="center"/>
    </xf>
    <xf numFmtId="0" fontId="6" fillId="0" borderId="111" xfId="0" applyNumberFormat="1" applyFont="1" applyBorder="1" applyAlignment="1" applyProtection="1">
      <alignment horizontal="center"/>
    </xf>
    <xf numFmtId="0" fontId="6" fillId="0" borderId="112" xfId="0" applyNumberFormat="1" applyFont="1" applyBorder="1" applyAlignment="1" applyProtection="1">
      <alignment horizontal="center"/>
    </xf>
    <xf numFmtId="0" fontId="6" fillId="0" borderId="113" xfId="0" applyNumberFormat="1" applyFont="1" applyBorder="1" applyAlignment="1" applyProtection="1"/>
    <xf numFmtId="0" fontId="6" fillId="0" borderId="113" xfId="0" applyNumberFormat="1" applyFont="1" applyBorder="1" applyAlignment="1" applyProtection="1">
      <alignment horizontal="left"/>
    </xf>
    <xf numFmtId="0" fontId="6" fillId="0" borderId="113" xfId="0" applyNumberFormat="1" applyFont="1" applyBorder="1" applyAlignment="1" applyProtection="1">
      <alignment horizontal="right"/>
    </xf>
    <xf numFmtId="0" fontId="6" fillId="0" borderId="114" xfId="0" applyNumberFormat="1" applyFont="1" applyBorder="1" applyAlignment="1" applyProtection="1">
      <alignment horizontal="center"/>
    </xf>
    <xf numFmtId="0" fontId="6" fillId="0" borderId="115" xfId="0" applyNumberFormat="1" applyFont="1" applyBorder="1" applyAlignment="1" applyProtection="1">
      <alignment horizontal="left"/>
    </xf>
    <xf numFmtId="0" fontId="6" fillId="0" borderId="115" xfId="0" applyNumberFormat="1" applyFont="1" applyBorder="1" applyAlignment="1" applyProtection="1">
      <alignment horizontal="right"/>
    </xf>
    <xf numFmtId="0" fontId="6" fillId="0" borderId="115" xfId="0" applyNumberFormat="1" applyFont="1" applyBorder="1" applyAlignment="1" applyProtection="1"/>
    <xf numFmtId="0" fontId="6" fillId="0" borderId="116" xfId="0" applyNumberFormat="1" applyFont="1" applyBorder="1" applyAlignment="1" applyProtection="1">
      <alignment horizontal="center"/>
    </xf>
    <xf numFmtId="0" fontId="6" fillId="2" borderId="115" xfId="0" applyNumberFormat="1" applyFont="1" applyFill="1" applyBorder="1" applyAlignment="1" applyProtection="1">
      <protection locked="0"/>
    </xf>
    <xf numFmtId="0" fontId="6" fillId="2" borderId="117" xfId="0" applyNumberFormat="1" applyFont="1" applyFill="1" applyBorder="1" applyAlignment="1" applyProtection="1"/>
    <xf numFmtId="0" fontId="6" fillId="2" borderId="117" xfId="0" applyNumberFormat="1" applyFont="1" applyFill="1" applyBorder="1" applyAlignment="1" applyProtection="1">
      <alignment horizontal="left"/>
    </xf>
    <xf numFmtId="0" fontId="6" fillId="2" borderId="117" xfId="0" applyNumberFormat="1" applyFont="1" applyFill="1" applyBorder="1" applyAlignment="1" applyProtection="1">
      <alignment horizontal="right"/>
    </xf>
    <xf numFmtId="0" fontId="6" fillId="0" borderId="118" xfId="0" applyNumberFormat="1" applyFont="1" applyBorder="1" applyAlignment="1" applyProtection="1">
      <alignment horizontal="center"/>
    </xf>
    <xf numFmtId="0" fontId="6" fillId="2" borderId="119" xfId="0" applyNumberFormat="1" applyFont="1" applyFill="1" applyBorder="1" applyAlignment="1" applyProtection="1">
      <protection locked="0"/>
    </xf>
    <xf numFmtId="0" fontId="6" fillId="2" borderId="119" xfId="0" applyNumberFormat="1" applyFont="1" applyFill="1" applyBorder="1" applyAlignment="1" applyProtection="1"/>
    <xf numFmtId="0" fontId="6" fillId="2" borderId="119" xfId="0" applyNumberFormat="1" applyFont="1" applyFill="1" applyBorder="1" applyAlignment="1" applyProtection="1">
      <alignment horizontal="left"/>
    </xf>
    <xf numFmtId="0" fontId="6" fillId="2" borderId="119" xfId="0" applyNumberFormat="1" applyFont="1" applyFill="1" applyBorder="1" applyAlignment="1" applyProtection="1">
      <alignment horizontal="right"/>
    </xf>
    <xf numFmtId="0" fontId="6" fillId="0" borderId="1" xfId="0" applyNumberFormat="1" applyFont="1" applyBorder="1" applyAlignment="1" applyProtection="1">
      <alignment horizontal="center"/>
    </xf>
    <xf numFmtId="0" fontId="6" fillId="0" borderId="0" xfId="0" applyNumberFormat="1" applyFont="1" applyProtection="1"/>
    <xf numFmtId="0" fontId="6" fillId="0" borderId="0" xfId="0" applyNumberFormat="1" applyFont="1"/>
    <xf numFmtId="0" fontId="6" fillId="0" borderId="0" xfId="0" applyNumberFormat="1" applyFont="1" applyAlignment="1" applyProtection="1">
      <alignment horizontal="center"/>
    </xf>
    <xf numFmtId="0" fontId="6" fillId="0" borderId="0" xfId="0" applyNumberFormat="1" applyFont="1" applyAlignment="1" applyProtection="1">
      <alignment horizontal="left"/>
    </xf>
    <xf numFmtId="0" fontId="6" fillId="0" borderId="0" xfId="0" applyNumberFormat="1" applyFont="1" applyAlignment="1" applyProtection="1">
      <alignment horizontal="right"/>
    </xf>
    <xf numFmtId="0" fontId="6" fillId="0" borderId="0" xfId="0" applyNumberFormat="1" applyFont="1" applyAlignment="1">
      <alignment horizontal="right"/>
    </xf>
    <xf numFmtId="0" fontId="6" fillId="0" borderId="0" xfId="0" applyNumberFormat="1" applyFont="1" applyFill="1" applyBorder="1" applyAlignment="1" applyProtection="1">
      <alignment horizontal="right"/>
    </xf>
    <xf numFmtId="0" fontId="6" fillId="0" borderId="0" xfId="0" applyNumberFormat="1" applyFont="1" applyFill="1" applyBorder="1" applyAlignment="1" applyProtection="1">
      <alignment horizontal="left"/>
    </xf>
    <xf numFmtId="0" fontId="6" fillId="0" borderId="0" xfId="0" applyNumberFormat="1" applyFont="1" applyAlignment="1">
      <alignment horizontal="center"/>
    </xf>
    <xf numFmtId="167" fontId="6" fillId="0" borderId="23" xfId="0" applyNumberFormat="1" applyFont="1" applyBorder="1" applyAlignment="1" applyProtection="1"/>
    <xf numFmtId="167" fontId="6" fillId="0" borderId="54" xfId="0" applyNumberFormat="1" applyFont="1" applyBorder="1" applyAlignment="1" applyProtection="1"/>
    <xf numFmtId="0" fontId="6" fillId="0" borderId="0" xfId="0" applyNumberFormat="1" applyFont="1" applyFill="1" applyBorder="1"/>
    <xf numFmtId="0" fontId="6" fillId="0" borderId="113" xfId="0" applyNumberFormat="1" applyFont="1" applyBorder="1" applyAlignment="1" applyProtection="1">
      <alignment horizontal="center"/>
    </xf>
    <xf numFmtId="0" fontId="6" fillId="0" borderId="115" xfId="0" applyNumberFormat="1" applyFont="1" applyBorder="1" applyAlignment="1" applyProtection="1">
      <alignment horizontal="center"/>
    </xf>
    <xf numFmtId="0" fontId="6" fillId="2" borderId="117" xfId="0" applyNumberFormat="1" applyFont="1" applyFill="1" applyBorder="1" applyAlignment="1" applyProtection="1">
      <alignment horizontal="center"/>
    </xf>
    <xf numFmtId="0" fontId="6" fillId="2" borderId="119" xfId="0" applyNumberFormat="1" applyFont="1" applyFill="1" applyBorder="1" applyAlignment="1" applyProtection="1">
      <alignment horizontal="center"/>
    </xf>
    <xf numFmtId="0" fontId="6" fillId="0" borderId="120" xfId="0" applyFont="1" applyFill="1" applyBorder="1" applyAlignment="1">
      <alignment horizontal="center"/>
    </xf>
    <xf numFmtId="0" fontId="6" fillId="0" borderId="8" xfId="0" applyFont="1" applyBorder="1" applyAlignment="1">
      <alignment horizontal="right"/>
    </xf>
    <xf numFmtId="0" fontId="6" fillId="0" borderId="36" xfId="0" applyFont="1" applyBorder="1" applyAlignment="1">
      <alignment horizontal="right"/>
    </xf>
    <xf numFmtId="168" fontId="6" fillId="0" borderId="6" xfId="0" applyNumberFormat="1" applyFont="1" applyFill="1" applyBorder="1" applyAlignment="1"/>
    <xf numFmtId="168" fontId="6" fillId="0" borderId="30" xfId="0" applyNumberFormat="1" applyFont="1" applyFill="1" applyBorder="1" applyAlignment="1"/>
    <xf numFmtId="168" fontId="6" fillId="0" borderId="24" xfId="0" applyNumberFormat="1" applyFont="1" applyFill="1" applyBorder="1"/>
    <xf numFmtId="168" fontId="6" fillId="0" borderId="6" xfId="0" applyNumberFormat="1" applyFont="1" applyFill="1" applyBorder="1"/>
    <xf numFmtId="168" fontId="6" fillId="0" borderId="30" xfId="0" applyNumberFormat="1" applyFont="1" applyFill="1" applyBorder="1"/>
    <xf numFmtId="168" fontId="6" fillId="0" borderId="44" xfId="0" applyNumberFormat="1" applyFont="1" applyFill="1" applyBorder="1"/>
    <xf numFmtId="168" fontId="6" fillId="0" borderId="45" xfId="0" applyNumberFormat="1" applyFont="1" applyFill="1" applyBorder="1"/>
    <xf numFmtId="168" fontId="6" fillId="0" borderId="46" xfId="0" applyNumberFormat="1" applyFont="1" applyFill="1" applyBorder="1"/>
    <xf numFmtId="164" fontId="6" fillId="0" borderId="19" xfId="0" applyNumberFormat="1" applyFont="1" applyFill="1" applyBorder="1"/>
    <xf numFmtId="0" fontId="6" fillId="0" borderId="19" xfId="0" applyFont="1" applyFill="1" applyBorder="1"/>
    <xf numFmtId="0" fontId="6" fillId="0" borderId="18" xfId="0" applyFont="1" applyBorder="1" applyAlignment="1">
      <alignment horizontal="left"/>
    </xf>
    <xf numFmtId="164" fontId="6" fillId="0" borderId="18" xfId="0" applyNumberFormat="1" applyFont="1" applyFill="1" applyBorder="1"/>
    <xf numFmtId="0" fontId="0" fillId="0" borderId="121" xfId="0" applyBorder="1" applyProtection="1">
      <protection locked="0"/>
    </xf>
    <xf numFmtId="165" fontId="6" fillId="0" borderId="122" xfId="0" applyNumberFormat="1" applyFont="1" applyFill="1" applyBorder="1"/>
    <xf numFmtId="0" fontId="6" fillId="0" borderId="98" xfId="0" applyFont="1" applyBorder="1"/>
    <xf numFmtId="0" fontId="6" fillId="0" borderId="95" xfId="0" applyFont="1" applyBorder="1" applyAlignment="1">
      <alignment horizontal="center"/>
    </xf>
    <xf numFmtId="0" fontId="6" fillId="2" borderId="44" xfId="0" applyFont="1" applyFill="1" applyBorder="1" applyAlignment="1" applyProtection="1">
      <alignment horizontal="center"/>
      <protection locked="0"/>
    </xf>
    <xf numFmtId="0" fontId="6" fillId="2" borderId="39" xfId="0" applyFont="1" applyFill="1" applyBorder="1" applyProtection="1">
      <protection locked="0"/>
    </xf>
    <xf numFmtId="0" fontId="6" fillId="0" borderId="49" xfId="0" applyFont="1" applyBorder="1" applyAlignment="1">
      <alignment horizontal="right"/>
    </xf>
    <xf numFmtId="0" fontId="6" fillId="0" borderId="45" xfId="0" applyFont="1" applyBorder="1" applyAlignment="1"/>
    <xf numFmtId="0" fontId="6" fillId="0" borderId="122" xfId="0" applyFont="1" applyBorder="1" applyAlignment="1">
      <alignment horizontal="center" vertical="center"/>
    </xf>
    <xf numFmtId="0" fontId="6" fillId="0" borderId="123" xfId="0" applyFont="1" applyFill="1" applyBorder="1" applyAlignment="1">
      <alignment horizontal="center"/>
    </xf>
    <xf numFmtId="0" fontId="6" fillId="0" borderId="123" xfId="0" applyFont="1" applyBorder="1" applyAlignment="1">
      <alignment horizontal="center" vertical="center"/>
    </xf>
    <xf numFmtId="168" fontId="6" fillId="0" borderId="123" xfId="0" applyNumberFormat="1" applyFont="1" applyFill="1" applyBorder="1" applyAlignment="1">
      <alignment horizontal="right"/>
    </xf>
    <xf numFmtId="0" fontId="6" fillId="0" borderId="123" xfId="0" applyFont="1" applyFill="1" applyBorder="1" applyAlignment="1">
      <alignment horizontal="right"/>
    </xf>
    <xf numFmtId="0" fontId="6" fillId="0" borderId="59" xfId="0" applyFont="1" applyFill="1" applyBorder="1" applyAlignment="1">
      <alignment horizontal="right"/>
    </xf>
    <xf numFmtId="0" fontId="6" fillId="0" borderId="45" xfId="0" applyFont="1" applyFill="1" applyBorder="1" applyAlignment="1">
      <alignment horizontal="right"/>
    </xf>
    <xf numFmtId="0" fontId="6" fillId="0" borderId="124" xfId="0" applyFont="1" applyBorder="1" applyAlignment="1">
      <alignment horizontal="center" vertical="center"/>
    </xf>
    <xf numFmtId="0" fontId="6" fillId="0" borderId="125" xfId="0" applyFont="1" applyBorder="1" applyAlignment="1">
      <alignment horizontal="center" vertical="center"/>
    </xf>
    <xf numFmtId="0" fontId="6" fillId="0" borderId="125" xfId="0" applyFont="1" applyFill="1" applyBorder="1" applyAlignment="1">
      <alignment horizontal="center"/>
    </xf>
    <xf numFmtId="168" fontId="6" fillId="0" borderId="125" xfId="0" applyNumberFormat="1" applyFont="1" applyFill="1" applyBorder="1" applyAlignment="1">
      <alignment horizontal="right"/>
    </xf>
    <xf numFmtId="0" fontId="6" fillId="0" borderId="125" xfId="0" applyFont="1" applyFill="1" applyBorder="1" applyAlignment="1">
      <alignment horizontal="right"/>
    </xf>
    <xf numFmtId="0" fontId="6" fillId="0" borderId="93" xfId="0" applyFont="1" applyFill="1" applyBorder="1" applyAlignment="1">
      <alignment horizontal="right"/>
    </xf>
    <xf numFmtId="0" fontId="6" fillId="0" borderId="126" xfId="0" applyFont="1" applyFill="1" applyBorder="1"/>
    <xf numFmtId="0" fontId="6" fillId="0" borderId="0" xfId="0" applyFont="1" applyFill="1" applyBorder="1" applyAlignment="1"/>
    <xf numFmtId="0" fontId="6" fillId="2" borderId="72" xfId="0" applyFont="1" applyFill="1" applyBorder="1" applyAlignment="1" applyProtection="1">
      <alignment horizontal="center"/>
      <protection locked="0"/>
    </xf>
    <xf numFmtId="169" fontId="6" fillId="2" borderId="23" xfId="0" applyNumberFormat="1" applyFont="1" applyFill="1" applyBorder="1" applyAlignment="1" applyProtection="1">
      <alignment horizontal="center"/>
      <protection locked="0"/>
    </xf>
    <xf numFmtId="165" fontId="6" fillId="0" borderId="39" xfId="0" applyNumberFormat="1" applyFont="1" applyFill="1" applyBorder="1"/>
    <xf numFmtId="164" fontId="6" fillId="0" borderId="14" xfId="0" applyNumberFormat="1" applyFont="1" applyFill="1" applyBorder="1" applyAlignment="1">
      <alignment horizontal="center"/>
    </xf>
    <xf numFmtId="3" fontId="6" fillId="2" borderId="17" xfId="0" applyNumberFormat="1" applyFont="1" applyFill="1" applyBorder="1" applyAlignment="1" applyProtection="1">
      <protection locked="0"/>
    </xf>
    <xf numFmtId="164" fontId="6" fillId="0" borderId="10" xfId="0" applyNumberFormat="1" applyFont="1" applyFill="1" applyBorder="1" applyAlignment="1">
      <alignment horizontal="center"/>
    </xf>
    <xf numFmtId="164" fontId="6" fillId="2" borderId="5" xfId="0" applyNumberFormat="1" applyFont="1" applyFill="1" applyBorder="1" applyAlignment="1" applyProtection="1">
      <alignment horizontal="center"/>
      <protection locked="0"/>
    </xf>
    <xf numFmtId="0" fontId="0" fillId="0" borderId="0" xfId="0" applyFill="1" applyBorder="1" applyAlignment="1"/>
    <xf numFmtId="0" fontId="6" fillId="0" borderId="127" xfId="0" applyFont="1" applyBorder="1" applyAlignment="1">
      <alignment horizontal="center"/>
    </xf>
    <xf numFmtId="0" fontId="9" fillId="4" borderId="51" xfId="0" applyFont="1" applyFill="1" applyBorder="1" applyAlignment="1" applyProtection="1">
      <alignment horizontal="left"/>
    </xf>
    <xf numFmtId="1" fontId="14" fillId="4" borderId="128" xfId="0" applyNumberFormat="1" applyFont="1" applyFill="1" applyBorder="1" applyAlignment="1" applyProtection="1">
      <alignment horizontal="left"/>
    </xf>
    <xf numFmtId="3" fontId="6" fillId="4" borderId="54" xfId="0" applyNumberFormat="1" applyFont="1" applyFill="1" applyBorder="1"/>
    <xf numFmtId="0" fontId="6" fillId="0" borderId="126" xfId="0" applyFont="1" applyBorder="1" applyAlignment="1">
      <alignment horizontal="right"/>
    </xf>
    <xf numFmtId="0" fontId="6" fillId="0" borderId="126" xfId="0" applyFont="1" applyFill="1" applyBorder="1" applyAlignment="1">
      <alignment horizontal="center"/>
    </xf>
    <xf numFmtId="0" fontId="6" fillId="0" borderId="129" xfId="0" applyFont="1" applyFill="1" applyBorder="1" applyAlignment="1">
      <alignment horizontal="center"/>
    </xf>
    <xf numFmtId="0" fontId="6" fillId="0" borderId="127" xfId="0" applyFont="1" applyBorder="1"/>
    <xf numFmtId="0" fontId="6" fillId="0" borderId="130" xfId="0" applyFont="1" applyBorder="1"/>
    <xf numFmtId="0" fontId="6" fillId="4" borderId="97" xfId="0" applyFont="1" applyFill="1" applyBorder="1" applyAlignment="1">
      <alignment horizontal="center"/>
    </xf>
    <xf numFmtId="3" fontId="6" fillId="4" borderId="131" xfId="0" applyNumberFormat="1" applyFont="1" applyFill="1" applyBorder="1"/>
    <xf numFmtId="0" fontId="6" fillId="4" borderId="40" xfId="0" applyFont="1" applyFill="1" applyBorder="1" applyAlignment="1">
      <alignment horizontal="center"/>
    </xf>
    <xf numFmtId="0" fontId="6" fillId="4" borderId="47" xfId="0" applyFont="1" applyFill="1" applyBorder="1" applyAlignment="1">
      <alignment horizontal="center"/>
    </xf>
    <xf numFmtId="165" fontId="6" fillId="4" borderId="4" xfId="0" applyNumberFormat="1" applyFont="1" applyFill="1" applyBorder="1" applyAlignment="1"/>
    <xf numFmtId="168" fontId="6" fillId="4" borderId="15" xfId="0" applyNumberFormat="1" applyFont="1" applyFill="1" applyBorder="1" applyAlignment="1"/>
    <xf numFmtId="168" fontId="6" fillId="0" borderId="11" xfId="0" applyNumberFormat="1" applyFont="1" applyFill="1" applyBorder="1" applyAlignment="1"/>
    <xf numFmtId="168" fontId="6" fillId="0" borderId="29" xfId="0" applyNumberFormat="1" applyFont="1" applyBorder="1" applyAlignment="1"/>
    <xf numFmtId="168" fontId="6" fillId="0" borderId="30" xfId="0" applyNumberFormat="1" applyFont="1" applyBorder="1" applyAlignment="1"/>
    <xf numFmtId="168" fontId="6" fillId="0" borderId="24" xfId="0" applyNumberFormat="1" applyFont="1" applyBorder="1" applyAlignment="1"/>
    <xf numFmtId="168" fontId="6" fillId="0" borderId="6" xfId="0" applyNumberFormat="1" applyFont="1" applyBorder="1" applyAlignment="1"/>
    <xf numFmtId="168" fontId="6" fillId="4" borderId="6" xfId="0" applyNumberFormat="1" applyFont="1" applyFill="1" applyBorder="1" applyAlignment="1"/>
    <xf numFmtId="168" fontId="6" fillId="0" borderId="62" xfId="0" applyNumberFormat="1" applyFont="1" applyBorder="1" applyAlignment="1"/>
    <xf numFmtId="168" fontId="6" fillId="0" borderId="0" xfId="0" applyNumberFormat="1" applyFont="1" applyAlignment="1"/>
    <xf numFmtId="168" fontId="6" fillId="0" borderId="132" xfId="0" applyNumberFormat="1" applyFont="1" applyBorder="1" applyAlignment="1"/>
    <xf numFmtId="168" fontId="6" fillId="0" borderId="133" xfId="0" applyNumberFormat="1" applyFont="1" applyBorder="1" applyAlignment="1"/>
    <xf numFmtId="168" fontId="6" fillId="0" borderId="133" xfId="0" applyNumberFormat="1" applyFont="1" applyFill="1" applyBorder="1" applyAlignment="1"/>
    <xf numFmtId="168" fontId="6" fillId="0" borderId="134" xfId="0" applyNumberFormat="1" applyFont="1" applyFill="1" applyBorder="1" applyAlignment="1"/>
    <xf numFmtId="168" fontId="6" fillId="4" borderId="24" xfId="0" applyNumberFormat="1" applyFont="1" applyFill="1" applyBorder="1" applyAlignment="1"/>
    <xf numFmtId="1" fontId="6" fillId="4" borderId="95" xfId="0" applyNumberFormat="1" applyFont="1" applyFill="1" applyBorder="1" applyAlignment="1">
      <alignment horizontal="center"/>
    </xf>
    <xf numFmtId="0" fontId="6" fillId="4" borderId="39" xfId="0" applyFont="1" applyFill="1" applyBorder="1"/>
    <xf numFmtId="0" fontId="6" fillId="4" borderId="40" xfId="0" applyFont="1" applyFill="1" applyBorder="1" applyAlignment="1">
      <alignment horizontal="right"/>
    </xf>
    <xf numFmtId="3" fontId="6" fillId="4" borderId="30" xfId="0" applyNumberFormat="1" applyFont="1" applyFill="1" applyBorder="1"/>
    <xf numFmtId="0" fontId="6" fillId="4" borderId="60" xfId="0" applyFont="1" applyFill="1" applyBorder="1" applyAlignment="1">
      <alignment horizontal="right"/>
    </xf>
    <xf numFmtId="164" fontId="6" fillId="0" borderId="130" xfId="0" applyNumberFormat="1" applyFont="1" applyFill="1" applyBorder="1"/>
    <xf numFmtId="0" fontId="6" fillId="0" borderId="130" xfId="0" applyFont="1" applyFill="1" applyBorder="1"/>
    <xf numFmtId="0" fontId="6" fillId="4" borderId="95" xfId="0" applyFont="1" applyFill="1" applyBorder="1" applyAlignment="1">
      <alignment horizontal="center"/>
    </xf>
    <xf numFmtId="0" fontId="13" fillId="0" borderId="0" xfId="0" applyFont="1" applyProtection="1"/>
    <xf numFmtId="0" fontId="17" fillId="0" borderId="0" xfId="0" applyFont="1" applyProtection="1"/>
    <xf numFmtId="0" fontId="16" fillId="0" borderId="0" xfId="0" applyFont="1" applyProtection="1"/>
    <xf numFmtId="0" fontId="18" fillId="0" borderId="0" xfId="0" applyFont="1" applyProtection="1"/>
    <xf numFmtId="0" fontId="15" fillId="0" borderId="0" xfId="0" applyFont="1"/>
    <xf numFmtId="0" fontId="20" fillId="0" borderId="0" xfId="0" applyFont="1"/>
    <xf numFmtId="0" fontId="21" fillId="0" borderId="0" xfId="0" applyFont="1"/>
    <xf numFmtId="0" fontId="20" fillId="0" borderId="1" xfId="0" applyFont="1" applyBorder="1"/>
    <xf numFmtId="0" fontId="20" fillId="0" borderId="0" xfId="0" applyFont="1" applyBorder="1"/>
    <xf numFmtId="0" fontId="21" fillId="0" borderId="0" xfId="0" applyFont="1" applyBorder="1"/>
    <xf numFmtId="0" fontId="21" fillId="0" borderId="128" xfId="0" applyFont="1" applyBorder="1"/>
    <xf numFmtId="0" fontId="20" fillId="0" borderId="0" xfId="0" applyFont="1" applyBorder="1" applyAlignment="1">
      <alignment horizontal="right"/>
    </xf>
    <xf numFmtId="0" fontId="20" fillId="0" borderId="128" xfId="0" applyFont="1" applyBorder="1"/>
    <xf numFmtId="0" fontId="22" fillId="0" borderId="0" xfId="0" applyFont="1" applyBorder="1"/>
    <xf numFmtId="0" fontId="20" fillId="0" borderId="0" xfId="0" applyFont="1" applyProtection="1"/>
    <xf numFmtId="0" fontId="20" fillId="0" borderId="0" xfId="0" applyFont="1" applyBorder="1" applyAlignment="1" applyProtection="1">
      <alignment horizontal="center"/>
    </xf>
    <xf numFmtId="0" fontId="21" fillId="0" borderId="0" xfId="0" applyFont="1" applyProtection="1"/>
    <xf numFmtId="0" fontId="21" fillId="0" borderId="0" xfId="0" applyFont="1" applyBorder="1" applyProtection="1"/>
    <xf numFmtId="0" fontId="21" fillId="0" borderId="0" xfId="0" applyFont="1" applyBorder="1" applyAlignment="1" applyProtection="1">
      <alignment horizontal="center"/>
    </xf>
    <xf numFmtId="0" fontId="20" fillId="0" borderId="0" xfId="0" applyFont="1" applyBorder="1" applyAlignment="1" applyProtection="1"/>
    <xf numFmtId="0" fontId="9" fillId="0" borderId="0" xfId="0" applyFont="1" applyBorder="1" applyAlignment="1" applyProtection="1">
      <alignment horizontal="center"/>
    </xf>
    <xf numFmtId="164" fontId="20" fillId="0" borderId="0" xfId="0" applyNumberFormat="1" applyFont="1" applyBorder="1" applyAlignment="1" applyProtection="1">
      <alignment horizontal="center"/>
    </xf>
    <xf numFmtId="0" fontId="21" fillId="0" borderId="0" xfId="0" applyFont="1" applyAlignment="1" applyProtection="1"/>
    <xf numFmtId="0" fontId="20" fillId="0" borderId="0" xfId="0" applyFont="1" applyFill="1" applyBorder="1" applyAlignment="1" applyProtection="1">
      <alignment horizontal="center"/>
    </xf>
    <xf numFmtId="0" fontId="20" fillId="0" borderId="0" xfId="0" applyFont="1" applyFill="1" applyBorder="1" applyAlignment="1" applyProtection="1"/>
    <xf numFmtId="0" fontId="20" fillId="0" borderId="0" xfId="0" applyFont="1" applyAlignment="1"/>
    <xf numFmtId="0" fontId="13" fillId="0" borderId="0" xfId="0" applyFont="1"/>
    <xf numFmtId="0" fontId="17" fillId="0" borderId="0" xfId="0" applyFont="1"/>
    <xf numFmtId="0" fontId="15" fillId="0" borderId="135" xfId="0" applyFont="1" applyBorder="1"/>
    <xf numFmtId="3" fontId="15" fillId="0" borderId="0" xfId="0" applyNumberFormat="1" applyFont="1"/>
    <xf numFmtId="0" fontId="20" fillId="0" borderId="135" xfId="0" applyFont="1" applyBorder="1" applyAlignment="1">
      <alignment horizontal="right"/>
    </xf>
    <xf numFmtId="0" fontId="15" fillId="0" borderId="0" xfId="0" applyFont="1" applyBorder="1"/>
    <xf numFmtId="2" fontId="20" fillId="0" borderId="0" xfId="0" applyNumberFormat="1" applyFont="1" applyBorder="1" applyAlignment="1"/>
    <xf numFmtId="3" fontId="20" fillId="0" borderId="0" xfId="0" applyNumberFormat="1" applyFont="1" applyBorder="1" applyAlignment="1">
      <alignment horizontal="center"/>
    </xf>
    <xf numFmtId="0" fontId="15" fillId="0" borderId="68" xfId="0" applyFont="1" applyBorder="1"/>
    <xf numFmtId="0" fontId="20" fillId="0" borderId="68" xfId="0" applyFont="1" applyBorder="1"/>
    <xf numFmtId="0" fontId="15" fillId="0" borderId="136" xfId="0" applyFont="1" applyBorder="1"/>
    <xf numFmtId="0" fontId="20" fillId="0" borderId="11" xfId="0" applyFont="1" applyFill="1" applyBorder="1" applyProtection="1"/>
    <xf numFmtId="0" fontId="15" fillId="0" borderId="18" xfId="0" applyFont="1" applyBorder="1"/>
    <xf numFmtId="0" fontId="15" fillId="0" borderId="137" xfId="0" applyFont="1" applyBorder="1"/>
    <xf numFmtId="0" fontId="20" fillId="0" borderId="137" xfId="0" applyFont="1" applyBorder="1" applyAlignment="1">
      <alignment horizontal="right"/>
    </xf>
    <xf numFmtId="3" fontId="20" fillId="0" borderId="137" xfId="0" applyNumberFormat="1" applyFont="1" applyBorder="1" applyAlignment="1">
      <alignment horizontal="center"/>
    </xf>
    <xf numFmtId="3" fontId="20" fillId="0" borderId="18" xfId="0" applyNumberFormat="1" applyFont="1" applyBorder="1" applyAlignment="1">
      <alignment horizontal="center"/>
    </xf>
    <xf numFmtId="0" fontId="20" fillId="0" borderId="18" xfId="0" applyFont="1" applyBorder="1" applyAlignment="1">
      <alignment horizontal="right"/>
    </xf>
    <xf numFmtId="2" fontId="20" fillId="0" borderId="18" xfId="0" applyNumberFormat="1" applyFont="1" applyBorder="1" applyAlignment="1"/>
    <xf numFmtId="0" fontId="3" fillId="0" borderId="0" xfId="0" applyFont="1"/>
    <xf numFmtId="0" fontId="10" fillId="0" borderId="0" xfId="0" applyFont="1"/>
    <xf numFmtId="0" fontId="27" fillId="0" borderId="0" xfId="0" applyFont="1"/>
    <xf numFmtId="0" fontId="3" fillId="0" borderId="0" xfId="0" applyFont="1" applyBorder="1" applyAlignment="1"/>
    <xf numFmtId="0" fontId="26" fillId="0" borderId="0" xfId="0" applyFont="1" applyBorder="1" applyAlignment="1">
      <alignment horizontal="center"/>
    </xf>
    <xf numFmtId="0" fontId="10" fillId="0" borderId="0" xfId="0" applyFont="1" applyBorder="1"/>
    <xf numFmtId="0" fontId="4" fillId="0" borderId="138" xfId="0" applyFont="1" applyBorder="1" applyAlignment="1" applyProtection="1">
      <alignment horizontal="center"/>
    </xf>
    <xf numFmtId="0" fontId="4" fillId="0" borderId="2" xfId="0" applyFont="1" applyBorder="1" applyAlignment="1" applyProtection="1">
      <alignment horizontal="center"/>
    </xf>
    <xf numFmtId="0" fontId="28" fillId="0" borderId="0" xfId="0" applyFont="1"/>
    <xf numFmtId="168" fontId="6" fillId="0" borderId="24" xfId="0" applyNumberFormat="1" applyFont="1" applyFill="1" applyBorder="1" applyAlignment="1"/>
    <xf numFmtId="169" fontId="6" fillId="0" borderId="59" xfId="0" applyNumberFormat="1" applyFont="1" applyBorder="1" applyAlignment="1">
      <alignment horizontal="center"/>
    </xf>
    <xf numFmtId="0" fontId="6" fillId="0" borderId="72" xfId="0" applyFont="1" applyBorder="1" applyAlignment="1">
      <alignment horizontal="center"/>
    </xf>
    <xf numFmtId="0" fontId="6" fillId="0" borderId="23" xfId="0" applyFont="1" applyBorder="1" applyAlignment="1">
      <alignment horizontal="center"/>
    </xf>
    <xf numFmtId="169" fontId="6" fillId="0" borderId="139" xfId="0" applyNumberFormat="1" applyFont="1" applyBorder="1" applyAlignment="1">
      <alignment horizontal="center"/>
    </xf>
    <xf numFmtId="0" fontId="6" fillId="0" borderId="76" xfId="0" applyFont="1" applyBorder="1" applyAlignment="1">
      <alignment horizontal="center"/>
    </xf>
    <xf numFmtId="0" fontId="6" fillId="0" borderId="22" xfId="0" applyFont="1" applyBorder="1" applyAlignment="1">
      <alignment horizontal="center"/>
    </xf>
    <xf numFmtId="165" fontId="6" fillId="0" borderId="23" xfId="0" applyNumberFormat="1" applyFont="1" applyFill="1" applyBorder="1"/>
    <xf numFmtId="0" fontId="6" fillId="0" borderId="86" xfId="0" applyFont="1" applyBorder="1" applyAlignment="1">
      <alignment horizontal="center"/>
    </xf>
    <xf numFmtId="0" fontId="6" fillId="0" borderId="135" xfId="0" applyFont="1" applyBorder="1" applyAlignment="1">
      <alignment horizontal="center" vertical="center"/>
    </xf>
    <xf numFmtId="167" fontId="6" fillId="0" borderId="140" xfId="0" applyNumberFormat="1" applyFont="1" applyBorder="1" applyAlignment="1" applyProtection="1">
      <alignment horizontal="left"/>
    </xf>
    <xf numFmtId="167" fontId="6" fillId="0" borderId="141" xfId="0" applyNumberFormat="1" applyFont="1" applyBorder="1" applyAlignment="1" applyProtection="1">
      <alignment horizontal="center"/>
    </xf>
    <xf numFmtId="167" fontId="6" fillId="0" borderId="115" xfId="0" applyNumberFormat="1" applyFont="1" applyBorder="1" applyAlignment="1" applyProtection="1">
      <alignment horizontal="left"/>
    </xf>
    <xf numFmtId="167" fontId="6" fillId="0" borderId="142" xfId="0" applyNumberFormat="1" applyFont="1" applyBorder="1" applyAlignment="1" applyProtection="1">
      <alignment horizontal="center"/>
    </xf>
    <xf numFmtId="167" fontId="6" fillId="0" borderId="119" xfId="0" applyNumberFormat="1" applyFont="1" applyBorder="1" applyAlignment="1" applyProtection="1">
      <alignment horizontal="left"/>
    </xf>
    <xf numFmtId="167" fontId="6" fillId="0" borderId="143" xfId="0" applyNumberFormat="1" applyFont="1" applyBorder="1" applyAlignment="1" applyProtection="1">
      <alignment horizontal="center"/>
    </xf>
    <xf numFmtId="168" fontId="6" fillId="4" borderId="30" xfId="0" applyNumberFormat="1" applyFont="1" applyFill="1" applyBorder="1" applyAlignment="1"/>
    <xf numFmtId="0" fontId="6" fillId="0" borderId="8" xfId="0" applyFont="1" applyFill="1" applyBorder="1" applyAlignment="1">
      <alignment horizontal="center" vertical="center"/>
    </xf>
    <xf numFmtId="166" fontId="6" fillId="2" borderId="29" xfId="0" applyNumberFormat="1" applyFont="1" applyFill="1" applyBorder="1" applyProtection="1">
      <protection locked="0"/>
    </xf>
    <xf numFmtId="166" fontId="6" fillId="2" borderId="30" xfId="0" applyNumberFormat="1" applyFont="1" applyFill="1" applyBorder="1" applyProtection="1">
      <protection locked="0"/>
    </xf>
    <xf numFmtId="166" fontId="6" fillId="2" borderId="30" xfId="0" applyNumberFormat="1" applyFont="1" applyFill="1" applyBorder="1" applyAlignment="1" applyProtection="1">
      <protection locked="0"/>
    </xf>
    <xf numFmtId="166" fontId="6" fillId="2" borderId="62" xfId="0" applyNumberFormat="1" applyFont="1" applyFill="1" applyBorder="1" applyProtection="1">
      <protection locked="0"/>
    </xf>
    <xf numFmtId="0" fontId="10" fillId="0" borderId="0" xfId="0" applyFont="1" applyBorder="1" applyAlignment="1">
      <alignment horizontal="center"/>
    </xf>
    <xf numFmtId="0" fontId="30" fillId="0" borderId="0" xfId="0" applyFont="1"/>
    <xf numFmtId="0" fontId="15" fillId="0" borderId="0" xfId="0" applyFont="1" applyBorder="1" applyAlignment="1"/>
    <xf numFmtId="0" fontId="31" fillId="0" borderId="0" xfId="0" applyFont="1"/>
    <xf numFmtId="0" fontId="33" fillId="0" borderId="0" xfId="0" applyFont="1" applyAlignment="1">
      <alignment horizontal="center"/>
    </xf>
    <xf numFmtId="0" fontId="9" fillId="4" borderId="0" xfId="0" applyFont="1" applyFill="1" applyAlignment="1">
      <alignment horizontal="center"/>
    </xf>
    <xf numFmtId="0" fontId="6" fillId="0" borderId="144" xfId="0" applyFont="1" applyBorder="1" applyAlignment="1">
      <alignment horizontal="center"/>
    </xf>
    <xf numFmtId="0" fontId="6" fillId="0" borderId="55" xfId="0" applyFont="1" applyFill="1" applyBorder="1" applyAlignment="1">
      <alignment horizontal="center"/>
    </xf>
    <xf numFmtId="0" fontId="0" fillId="0" borderId="145" xfId="0" applyBorder="1" applyAlignment="1">
      <alignment horizontal="center"/>
    </xf>
    <xf numFmtId="0" fontId="9" fillId="0" borderId="0" xfId="0" applyFont="1" applyAlignment="1">
      <alignment horizontal="right"/>
    </xf>
    <xf numFmtId="0" fontId="6" fillId="0" borderId="51" xfId="0" applyFont="1" applyFill="1" applyBorder="1" applyAlignment="1">
      <alignment horizontal="center"/>
    </xf>
    <xf numFmtId="0" fontId="6" fillId="2" borderId="146" xfId="0" applyFont="1" applyFill="1" applyBorder="1" applyAlignment="1" applyProtection="1">
      <alignment horizontal="center"/>
      <protection locked="0"/>
    </xf>
    <xf numFmtId="0" fontId="6" fillId="2" borderId="123" xfId="0" applyFont="1" applyFill="1" applyBorder="1" applyAlignment="1" applyProtection="1">
      <alignment horizontal="center"/>
      <protection locked="0"/>
    </xf>
    <xf numFmtId="0" fontId="6" fillId="2" borderId="125" xfId="0" applyFont="1" applyFill="1" applyBorder="1" applyAlignment="1" applyProtection="1">
      <alignment horizontal="center"/>
      <protection locked="0"/>
    </xf>
    <xf numFmtId="0" fontId="9" fillId="4" borderId="0" xfId="0" applyFont="1" applyFill="1"/>
    <xf numFmtId="0" fontId="6" fillId="0" borderId="67" xfId="0" applyFont="1" applyBorder="1" applyAlignment="1">
      <alignment horizontal="center"/>
    </xf>
    <xf numFmtId="166" fontId="6" fillId="0" borderId="12" xfId="0" applyNumberFormat="1" applyFont="1" applyFill="1" applyBorder="1"/>
    <xf numFmtId="0" fontId="6" fillId="0" borderId="89" xfId="0" applyFont="1" applyBorder="1" applyAlignment="1">
      <alignment horizontal="center"/>
    </xf>
    <xf numFmtId="0" fontId="6" fillId="0" borderId="88" xfId="0" applyFont="1" applyBorder="1" applyAlignment="1">
      <alignment horizontal="center"/>
    </xf>
    <xf numFmtId="165" fontId="6" fillId="0" borderId="11" xfId="0" applyNumberFormat="1" applyFont="1" applyBorder="1"/>
    <xf numFmtId="165" fontId="6" fillId="0" borderId="29" xfId="0" applyNumberFormat="1" applyFont="1" applyBorder="1"/>
    <xf numFmtId="2" fontId="6" fillId="0" borderId="89" xfId="0" applyNumberFormat="1" applyFont="1" applyBorder="1" applyAlignment="1">
      <alignment horizontal="center"/>
    </xf>
    <xf numFmtId="0" fontId="6" fillId="0" borderId="19" xfId="0" applyFont="1" applyFill="1" applyBorder="1" applyAlignment="1">
      <alignment horizontal="center"/>
    </xf>
    <xf numFmtId="0" fontId="6" fillId="2" borderId="12" xfId="0" applyFont="1" applyFill="1" applyBorder="1" applyAlignment="1" applyProtection="1">
      <alignment horizontal="center"/>
      <protection locked="0"/>
    </xf>
    <xf numFmtId="0" fontId="6" fillId="2" borderId="14" xfId="0" applyFont="1" applyFill="1" applyBorder="1" applyAlignment="1" applyProtection="1">
      <alignment horizontal="center"/>
      <protection locked="0"/>
    </xf>
    <xf numFmtId="0" fontId="6" fillId="0" borderId="51" xfId="0" applyFont="1" applyBorder="1" applyAlignment="1">
      <alignment horizontal="center"/>
    </xf>
    <xf numFmtId="0" fontId="33" fillId="4" borderId="0" xfId="0" applyFont="1" applyFill="1" applyAlignment="1">
      <alignment horizontal="center"/>
    </xf>
    <xf numFmtId="0" fontId="6" fillId="0" borderId="147" xfId="0" applyFont="1" applyBorder="1"/>
    <xf numFmtId="0" fontId="6" fillId="0" borderId="148" xfId="0" applyFont="1" applyBorder="1" applyAlignment="1">
      <alignment horizontal="right"/>
    </xf>
    <xf numFmtId="2" fontId="6" fillId="0" borderId="23" xfId="0" applyNumberFormat="1" applyFont="1" applyFill="1" applyBorder="1" applyAlignment="1">
      <alignment horizontal="center"/>
    </xf>
    <xf numFmtId="168" fontId="6" fillId="0" borderId="23" xfId="0" applyNumberFormat="1" applyFont="1" applyFill="1" applyBorder="1" applyAlignment="1"/>
    <xf numFmtId="168" fontId="6" fillId="0" borderId="73" xfId="0" applyNumberFormat="1" applyFont="1" applyFill="1" applyBorder="1" applyAlignment="1"/>
    <xf numFmtId="0" fontId="6" fillId="0" borderId="12" xfId="0" applyFont="1" applyBorder="1"/>
    <xf numFmtId="165" fontId="6" fillId="0" borderId="10" xfId="0" applyNumberFormat="1" applyFont="1" applyFill="1" applyBorder="1" applyAlignment="1">
      <alignment horizontal="left"/>
    </xf>
    <xf numFmtId="168" fontId="6" fillId="0" borderId="15" xfId="0" applyNumberFormat="1" applyFont="1" applyFill="1" applyBorder="1"/>
    <xf numFmtId="168" fontId="6" fillId="0" borderId="11" xfId="0" applyNumberFormat="1" applyFont="1" applyFill="1" applyBorder="1"/>
    <xf numFmtId="168" fontId="6" fillId="0" borderId="29" xfId="0" applyNumberFormat="1" applyFont="1" applyFill="1" applyBorder="1"/>
    <xf numFmtId="165" fontId="6" fillId="0" borderId="88" xfId="0" applyNumberFormat="1" applyFont="1" applyBorder="1" applyAlignment="1">
      <alignment horizontal="center"/>
    </xf>
    <xf numFmtId="0" fontId="6" fillId="0" borderId="149" xfId="0" applyFont="1" applyFill="1" applyBorder="1" applyAlignment="1">
      <alignment horizontal="center"/>
    </xf>
    <xf numFmtId="0" fontId="6" fillId="2" borderId="95" xfId="0" applyFont="1" applyFill="1" applyBorder="1" applyAlignment="1" applyProtection="1">
      <alignment horizontal="center"/>
      <protection locked="0"/>
    </xf>
    <xf numFmtId="0" fontId="6" fillId="2" borderId="96" xfId="0" applyFont="1" applyFill="1" applyBorder="1" applyAlignment="1" applyProtection="1">
      <alignment horizontal="center"/>
      <protection locked="0"/>
    </xf>
    <xf numFmtId="168" fontId="6" fillId="0" borderId="42" xfId="0" applyNumberFormat="1" applyFont="1" applyFill="1" applyBorder="1" applyAlignment="1"/>
    <xf numFmtId="168" fontId="6" fillId="0" borderId="58" xfId="0" applyNumberFormat="1" applyFont="1" applyFill="1" applyBorder="1" applyAlignment="1"/>
    <xf numFmtId="168" fontId="6" fillId="0" borderId="124" xfId="0" applyNumberFormat="1" applyFont="1" applyFill="1" applyBorder="1" applyAlignment="1"/>
    <xf numFmtId="168" fontId="6" fillId="0" borderId="93" xfId="0" applyNumberFormat="1" applyFont="1" applyFill="1" applyBorder="1" applyAlignment="1"/>
    <xf numFmtId="168" fontId="6" fillId="0" borderId="0" xfId="0" applyNumberFormat="1" applyFont="1" applyFill="1" applyBorder="1" applyAlignment="1">
      <alignment horizontal="center"/>
    </xf>
    <xf numFmtId="0" fontId="6" fillId="4" borderId="96" xfId="0" applyFont="1" applyFill="1" applyBorder="1" applyAlignment="1">
      <alignment horizontal="center"/>
    </xf>
    <xf numFmtId="168" fontId="6" fillId="4" borderId="5" xfId="0" applyNumberFormat="1" applyFont="1" applyFill="1" applyBorder="1" applyAlignment="1"/>
    <xf numFmtId="168" fontId="6" fillId="0" borderId="81" xfId="0" applyNumberFormat="1" applyFont="1" applyFill="1" applyBorder="1" applyAlignment="1"/>
    <xf numFmtId="168" fontId="6" fillId="4" borderId="43" xfId="0" applyNumberFormat="1" applyFont="1" applyFill="1" applyBorder="1" applyAlignment="1"/>
    <xf numFmtId="168" fontId="6" fillId="4" borderId="54" xfId="0" applyNumberFormat="1" applyFont="1" applyFill="1" applyBorder="1" applyAlignment="1"/>
    <xf numFmtId="0" fontId="0" fillId="0" borderId="150" xfId="0" applyFill="1" applyBorder="1" applyAlignment="1"/>
    <xf numFmtId="0" fontId="0" fillId="0" borderId="130" xfId="0" applyFill="1" applyBorder="1" applyAlignment="1"/>
    <xf numFmtId="0" fontId="0" fillId="0" borderId="151" xfId="0" applyFill="1" applyBorder="1" applyAlignment="1"/>
    <xf numFmtId="0" fontId="9" fillId="0" borderId="0" xfId="0" applyFont="1" applyFill="1" applyBorder="1" applyAlignment="1">
      <alignment horizontal="center"/>
    </xf>
    <xf numFmtId="0" fontId="6" fillId="0" borderId="126" xfId="0" applyNumberFormat="1" applyFont="1" applyFill="1" applyBorder="1"/>
    <xf numFmtId="0" fontId="9" fillId="0" borderId="127" xfId="0" applyFont="1" applyBorder="1"/>
    <xf numFmtId="0" fontId="9" fillId="0" borderId="0" xfId="0" applyFont="1" applyFill="1" applyBorder="1" applyAlignment="1" applyProtection="1">
      <alignment horizontal="right"/>
      <protection locked="0"/>
    </xf>
    <xf numFmtId="0" fontId="9" fillId="0" borderId="0" xfId="0" applyFont="1" applyFill="1" applyBorder="1" applyAlignment="1">
      <alignment horizontal="right"/>
    </xf>
    <xf numFmtId="0" fontId="9" fillId="0" borderId="0" xfId="0" applyFont="1" applyFill="1" applyBorder="1" applyAlignment="1" applyProtection="1">
      <protection locked="0"/>
    </xf>
    <xf numFmtId="0" fontId="9" fillId="0" borderId="0" xfId="0" applyFont="1" applyFill="1" applyBorder="1"/>
    <xf numFmtId="0" fontId="6" fillId="0" borderId="152" xfId="0" applyNumberFormat="1" applyFont="1" applyFill="1" applyBorder="1"/>
    <xf numFmtId="0" fontId="9" fillId="0" borderId="0" xfId="0" applyFont="1" applyFill="1" applyAlignment="1">
      <alignment horizontal="center"/>
    </xf>
    <xf numFmtId="0" fontId="9" fillId="0" borderId="0" xfId="0" applyFont="1" applyFill="1"/>
    <xf numFmtId="0" fontId="6" fillId="0" borderId="150" xfId="0" applyFont="1" applyBorder="1"/>
    <xf numFmtId="0" fontId="6" fillId="0" borderId="151" xfId="0" applyFont="1" applyBorder="1"/>
    <xf numFmtId="165" fontId="6" fillId="0" borderId="153" xfId="0" applyNumberFormat="1" applyFont="1" applyBorder="1" applyAlignment="1">
      <alignment horizontal="right"/>
    </xf>
    <xf numFmtId="0" fontId="6" fillId="4" borderId="39" xfId="0" applyFont="1" applyFill="1" applyBorder="1" applyAlignment="1">
      <alignment horizontal="right"/>
    </xf>
    <xf numFmtId="0" fontId="6" fillId="0" borderId="10" xfId="0" applyFont="1" applyBorder="1"/>
    <xf numFmtId="165" fontId="6" fillId="0" borderId="12" xfId="0" applyNumberFormat="1" applyFont="1" applyFill="1" applyBorder="1"/>
    <xf numFmtId="165" fontId="6" fillId="0" borderId="15" xfId="0" applyNumberFormat="1" applyFont="1" applyFill="1" applyBorder="1"/>
    <xf numFmtId="0" fontId="6" fillId="0" borderId="154" xfId="0" applyFont="1" applyBorder="1" applyAlignment="1">
      <alignment horizontal="right"/>
    </xf>
    <xf numFmtId="3" fontId="6" fillId="4" borderId="29" xfId="0" applyNumberFormat="1" applyFont="1" applyFill="1" applyBorder="1"/>
    <xf numFmtId="0" fontId="32" fillId="0" borderId="64" xfId="0" applyFont="1" applyBorder="1" applyAlignment="1">
      <alignment horizontal="center"/>
    </xf>
    <xf numFmtId="165" fontId="6" fillId="0" borderId="73" xfId="0" applyNumberFormat="1" applyFont="1" applyFill="1" applyBorder="1"/>
    <xf numFmtId="0" fontId="6" fillId="0" borderId="47" xfId="0" applyFont="1" applyBorder="1" applyAlignment="1">
      <alignment horizontal="right"/>
    </xf>
    <xf numFmtId="0" fontId="9" fillId="4" borderId="75" xfId="0" applyFont="1" applyFill="1" applyBorder="1" applyAlignment="1">
      <alignment horizontal="center"/>
    </xf>
    <xf numFmtId="0" fontId="9" fillId="4" borderId="75" xfId="0" applyNumberFormat="1" applyFont="1" applyFill="1" applyBorder="1"/>
    <xf numFmtId="0" fontId="15" fillId="0" borderId="155" xfId="0" applyFont="1" applyBorder="1" applyAlignment="1"/>
    <xf numFmtId="0" fontId="15" fillId="0" borderId="127" xfId="0" applyFont="1" applyBorder="1" applyAlignment="1"/>
    <xf numFmtId="0" fontId="15" fillId="0" borderId="156" xfId="0" applyFont="1" applyBorder="1" applyAlignment="1" applyProtection="1">
      <alignment horizontal="center"/>
    </xf>
    <xf numFmtId="0" fontId="15" fillId="0" borderId="157" xfId="0" applyFont="1" applyBorder="1" applyAlignment="1" applyProtection="1">
      <alignment horizontal="center"/>
    </xf>
    <xf numFmtId="0" fontId="15" fillId="0" borderId="158" xfId="0" applyFont="1" applyBorder="1" applyAlignment="1" applyProtection="1">
      <alignment horizontal="center"/>
    </xf>
    <xf numFmtId="0" fontId="15" fillId="0" borderId="159" xfId="0" applyFont="1" applyBorder="1" applyAlignment="1" applyProtection="1">
      <alignment horizontal="center"/>
    </xf>
    <xf numFmtId="0" fontId="15" fillId="0" borderId="155" xfId="0" applyFont="1" applyBorder="1" applyAlignment="1">
      <alignment vertical="top" wrapText="1"/>
    </xf>
    <xf numFmtId="0" fontId="15" fillId="0" borderId="127" xfId="0" applyFont="1" applyBorder="1" applyAlignment="1">
      <alignment vertical="top" wrapText="1"/>
    </xf>
    <xf numFmtId="0" fontId="15" fillId="0" borderId="155" xfId="0" applyFont="1" applyBorder="1" applyAlignment="1">
      <alignment vertical="top"/>
    </xf>
    <xf numFmtId="0" fontId="15" fillId="0" borderId="127" xfId="0" applyFont="1" applyBorder="1" applyAlignment="1">
      <alignment vertical="top"/>
    </xf>
    <xf numFmtId="0" fontId="15" fillId="0" borderId="6" xfId="0" applyFont="1" applyBorder="1" applyAlignment="1">
      <alignment vertical="top"/>
    </xf>
    <xf numFmtId="0" fontId="15" fillId="0" borderId="9" xfId="0" applyFont="1" applyBorder="1" applyAlignment="1">
      <alignment vertical="top"/>
    </xf>
    <xf numFmtId="0" fontId="15" fillId="0" borderId="7" xfId="0" applyFont="1" applyBorder="1" applyAlignment="1">
      <alignment vertical="top"/>
    </xf>
    <xf numFmtId="0" fontId="15" fillId="0" borderId="160" xfId="0" applyFont="1" applyBorder="1" applyAlignment="1">
      <alignment horizontal="center"/>
    </xf>
    <xf numFmtId="0" fontId="15" fillId="0" borderId="161" xfId="0" applyFont="1" applyBorder="1" applyAlignment="1">
      <alignment horizontal="center"/>
    </xf>
    <xf numFmtId="0" fontId="15" fillId="0" borderId="98" xfId="0" applyFont="1" applyBorder="1" applyAlignment="1">
      <alignment horizontal="center" vertical="top"/>
    </xf>
    <xf numFmtId="0" fontId="15" fillId="0" borderId="162" xfId="0" applyFont="1" applyBorder="1" applyAlignment="1">
      <alignment horizontal="center"/>
    </xf>
    <xf numFmtId="0" fontId="15" fillId="0" borderId="163" xfId="0" applyFont="1" applyBorder="1" applyAlignment="1">
      <alignment horizontal="center"/>
    </xf>
    <xf numFmtId="0" fontId="15" fillId="0" borderId="164" xfId="0" applyFont="1" applyBorder="1" applyAlignment="1">
      <alignment horizontal="center"/>
    </xf>
    <xf numFmtId="171" fontId="15" fillId="0" borderId="165" xfId="0" applyNumberFormat="1" applyFont="1" applyBorder="1" applyAlignment="1">
      <alignment horizontal="center"/>
    </xf>
    <xf numFmtId="0" fontId="15" fillId="0" borderId="166" xfId="0" applyFont="1" applyBorder="1" applyAlignment="1">
      <alignment horizontal="center"/>
    </xf>
    <xf numFmtId="0" fontId="9" fillId="5" borderId="0" xfId="0" applyFont="1" applyFill="1" applyBorder="1" applyAlignment="1">
      <alignment horizontal="center"/>
    </xf>
    <xf numFmtId="0" fontId="9" fillId="5" borderId="0" xfId="0" applyNumberFormat="1" applyFont="1" applyFill="1" applyBorder="1"/>
    <xf numFmtId="0" fontId="9" fillId="5" borderId="75" xfId="0" applyNumberFormat="1" applyFont="1" applyFill="1" applyBorder="1"/>
    <xf numFmtId="3" fontId="6" fillId="5" borderId="6" xfId="0" applyNumberFormat="1" applyFont="1" applyFill="1" applyBorder="1"/>
    <xf numFmtId="3" fontId="6" fillId="5" borderId="45" xfId="0" applyNumberFormat="1" applyFont="1" applyFill="1" applyBorder="1"/>
    <xf numFmtId="3" fontId="6" fillId="5" borderId="0" xfId="0" applyNumberFormat="1" applyFont="1" applyFill="1" applyBorder="1"/>
    <xf numFmtId="3" fontId="6" fillId="5" borderId="167" xfId="0" applyNumberFormat="1" applyFont="1" applyFill="1" applyBorder="1"/>
    <xf numFmtId="0" fontId="6" fillId="5" borderId="47" xfId="0" applyFont="1" applyFill="1" applyBorder="1" applyAlignment="1">
      <alignment horizontal="center"/>
    </xf>
    <xf numFmtId="0" fontId="6" fillId="5" borderId="54" xfId="0" applyFont="1" applyFill="1" applyBorder="1"/>
    <xf numFmtId="0" fontId="6" fillId="5" borderId="43" xfId="0" applyFont="1" applyFill="1" applyBorder="1" applyAlignment="1">
      <alignment horizontal="center"/>
    </xf>
    <xf numFmtId="165" fontId="6" fillId="0" borderId="54" xfId="0" applyNumberFormat="1" applyFont="1" applyFill="1" applyBorder="1" applyAlignment="1">
      <alignment horizontal="center"/>
    </xf>
    <xf numFmtId="165" fontId="6" fillId="0" borderId="82" xfId="0" applyNumberFormat="1" applyFont="1" applyFill="1" applyBorder="1" applyAlignment="1">
      <alignment horizontal="center"/>
    </xf>
    <xf numFmtId="165" fontId="6" fillId="0" borderId="62" xfId="0" applyNumberFormat="1" applyFont="1" applyFill="1" applyBorder="1" applyAlignment="1">
      <alignment horizontal="center"/>
    </xf>
    <xf numFmtId="165" fontId="6" fillId="5" borderId="168" xfId="0" applyNumberFormat="1" applyFont="1" applyFill="1" applyBorder="1"/>
    <xf numFmtId="165" fontId="6" fillId="5" borderId="47" xfId="0" applyNumberFormat="1" applyFont="1" applyFill="1" applyBorder="1"/>
    <xf numFmtId="165" fontId="6" fillId="5" borderId="54" xfId="0" applyNumberFormat="1" applyFont="1" applyFill="1" applyBorder="1"/>
    <xf numFmtId="165" fontId="6" fillId="5" borderId="62" xfId="0" applyNumberFormat="1" applyFont="1" applyFill="1" applyBorder="1"/>
    <xf numFmtId="165" fontId="6" fillId="5" borderId="47" xfId="0" applyNumberFormat="1" applyFont="1" applyFill="1" applyBorder="1" applyAlignment="1">
      <alignment horizontal="center"/>
    </xf>
    <xf numFmtId="3" fontId="6" fillId="5" borderId="75" xfId="0" applyNumberFormat="1" applyFont="1" applyFill="1" applyBorder="1"/>
    <xf numFmtId="0" fontId="6" fillId="5" borderId="75" xfId="0" applyNumberFormat="1" applyFont="1" applyFill="1" applyBorder="1"/>
    <xf numFmtId="165" fontId="6" fillId="5" borderId="54" xfId="0" applyNumberFormat="1" applyFont="1" applyFill="1" applyBorder="1" applyAlignment="1">
      <alignment horizontal="center"/>
    </xf>
    <xf numFmtId="165" fontId="6" fillId="5" borderId="43" xfId="0" applyNumberFormat="1" applyFont="1" applyFill="1" applyBorder="1" applyAlignment="1">
      <alignment horizontal="center"/>
    </xf>
    <xf numFmtId="3" fontId="6" fillId="5" borderId="131" xfId="0" applyNumberFormat="1" applyFont="1" applyFill="1" applyBorder="1"/>
    <xf numFmtId="0" fontId="6" fillId="5" borderId="47" xfId="0" applyFont="1" applyFill="1" applyBorder="1"/>
    <xf numFmtId="0" fontId="6" fillId="5" borderId="62" xfId="0" applyFont="1" applyFill="1" applyBorder="1"/>
    <xf numFmtId="0" fontId="9" fillId="5" borderId="75" xfId="0" applyFont="1" applyFill="1" applyBorder="1" applyAlignment="1">
      <alignment horizontal="center"/>
    </xf>
    <xf numFmtId="165" fontId="6" fillId="5" borderId="169" xfId="0" applyNumberFormat="1" applyFont="1" applyFill="1" applyBorder="1" applyAlignment="1"/>
    <xf numFmtId="165" fontId="6" fillId="5" borderId="77" xfId="0" applyNumberFormat="1" applyFont="1" applyFill="1" applyBorder="1"/>
    <xf numFmtId="165" fontId="6" fillId="5" borderId="57" xfId="0" applyNumberFormat="1" applyFont="1" applyFill="1" applyBorder="1"/>
    <xf numFmtId="3" fontId="6" fillId="5" borderId="57" xfId="0" applyNumberFormat="1" applyFont="1" applyFill="1" applyBorder="1"/>
    <xf numFmtId="165" fontId="6" fillId="5" borderId="133" xfId="0" applyNumberFormat="1" applyFont="1" applyFill="1" applyBorder="1"/>
    <xf numFmtId="165" fontId="6" fillId="5" borderId="134" xfId="0" applyNumberFormat="1" applyFont="1" applyFill="1" applyBorder="1"/>
    <xf numFmtId="0" fontId="6" fillId="0" borderId="66" xfId="0" applyFont="1" applyFill="1" applyBorder="1" applyAlignment="1">
      <alignment horizontal="right"/>
    </xf>
    <xf numFmtId="0" fontId="6" fillId="0" borderId="52" xfId="0" applyFont="1" applyFill="1" applyBorder="1" applyAlignment="1">
      <alignment horizontal="right"/>
    </xf>
    <xf numFmtId="0" fontId="9" fillId="5" borderId="167" xfId="0" applyNumberFormat="1" applyFont="1" applyFill="1" applyBorder="1"/>
    <xf numFmtId="0" fontId="15" fillId="0" borderId="166" xfId="0" applyFont="1" applyBorder="1" applyAlignment="1">
      <alignment horizontal="center" vertical="top"/>
    </xf>
    <xf numFmtId="0" fontId="15" fillId="0" borderId="163" xfId="0" applyFont="1" applyBorder="1" applyAlignment="1">
      <alignment horizontal="center" vertical="top"/>
    </xf>
    <xf numFmtId="0" fontId="15" fillId="0" borderId="164" xfId="0" applyFont="1" applyBorder="1" applyAlignment="1">
      <alignment horizontal="center" vertical="top"/>
    </xf>
    <xf numFmtId="171" fontId="15" fillId="0" borderId="165" xfId="0" applyNumberFormat="1" applyFont="1" applyBorder="1" applyAlignment="1">
      <alignment horizontal="center" vertical="top"/>
    </xf>
    <xf numFmtId="165" fontId="6" fillId="0" borderId="8" xfId="0" applyNumberFormat="1" applyFont="1" applyFill="1" applyBorder="1"/>
    <xf numFmtId="165" fontId="6" fillId="0" borderId="50" xfId="0" applyNumberFormat="1" applyFont="1" applyFill="1" applyBorder="1"/>
    <xf numFmtId="165" fontId="6" fillId="5" borderId="170" xfId="0" applyNumberFormat="1" applyFont="1" applyFill="1" applyBorder="1"/>
    <xf numFmtId="165" fontId="6" fillId="5" borderId="171" xfId="0" applyNumberFormat="1" applyFont="1" applyFill="1" applyBorder="1"/>
    <xf numFmtId="165" fontId="6" fillId="0" borderId="172" xfId="0" applyNumberFormat="1" applyFont="1" applyFill="1" applyBorder="1"/>
    <xf numFmtId="165" fontId="6" fillId="0" borderId="173" xfId="0" applyNumberFormat="1" applyFont="1" applyFill="1" applyBorder="1"/>
    <xf numFmtId="0" fontId="6" fillId="5" borderId="174" xfId="0" applyFont="1" applyFill="1" applyBorder="1"/>
    <xf numFmtId="2" fontId="6" fillId="5" borderId="170" xfId="0" applyNumberFormat="1" applyFont="1" applyFill="1" applyBorder="1" applyAlignment="1"/>
    <xf numFmtId="165" fontId="6" fillId="5" borderId="170" xfId="0" applyNumberFormat="1" applyFont="1" applyFill="1" applyBorder="1" applyAlignment="1"/>
    <xf numFmtId="165" fontId="6" fillId="5" borderId="173" xfId="0" applyNumberFormat="1" applyFont="1" applyFill="1" applyBorder="1" applyAlignment="1"/>
    <xf numFmtId="0" fontId="15" fillId="0" borderId="162" xfId="0" applyFont="1" applyBorder="1" applyAlignment="1">
      <alignment horizontal="center" vertical="top" wrapText="1"/>
    </xf>
    <xf numFmtId="0" fontId="6" fillId="4" borderId="40" xfId="0" applyFont="1" applyFill="1" applyBorder="1"/>
    <xf numFmtId="0" fontId="6" fillId="4" borderId="47" xfId="0" applyFont="1" applyFill="1" applyBorder="1"/>
    <xf numFmtId="0" fontId="6" fillId="4" borderId="175" xfId="0" applyFont="1" applyFill="1" applyBorder="1" applyAlignment="1">
      <alignment horizontal="center"/>
    </xf>
    <xf numFmtId="0" fontId="6" fillId="4" borderId="15" xfId="0" applyFont="1" applyFill="1" applyBorder="1"/>
    <xf numFmtId="0" fontId="6" fillId="4" borderId="13" xfId="0" applyFont="1" applyFill="1" applyBorder="1"/>
    <xf numFmtId="0" fontId="6" fillId="4" borderId="60" xfId="0" applyFont="1" applyFill="1" applyBorder="1" applyAlignment="1">
      <alignment horizontal="center"/>
    </xf>
    <xf numFmtId="3" fontId="6" fillId="5" borderId="176" xfId="0" applyNumberFormat="1" applyFont="1" applyFill="1" applyBorder="1"/>
    <xf numFmtId="165" fontId="6" fillId="0" borderId="153" xfId="0" applyNumberFormat="1" applyFont="1" applyFill="1" applyBorder="1"/>
    <xf numFmtId="2" fontId="6" fillId="5" borderId="177" xfId="0" applyNumberFormat="1" applyFont="1" applyFill="1" applyBorder="1"/>
    <xf numFmtId="165" fontId="6" fillId="5" borderId="173" xfId="0" applyNumberFormat="1" applyFont="1" applyFill="1" applyBorder="1"/>
    <xf numFmtId="165" fontId="6" fillId="0" borderId="45" xfId="0" applyNumberFormat="1" applyFont="1" applyFill="1" applyBorder="1"/>
    <xf numFmtId="165" fontId="6" fillId="5" borderId="178" xfId="0" applyNumberFormat="1" applyFont="1" applyFill="1" applyBorder="1"/>
    <xf numFmtId="165" fontId="6" fillId="0" borderId="52" xfId="0" applyNumberFormat="1" applyFont="1" applyFill="1" applyBorder="1"/>
    <xf numFmtId="0" fontId="15" fillId="0" borderId="179" xfId="0" applyFont="1" applyBorder="1" applyAlignment="1">
      <alignment horizontal="center" vertical="top" wrapText="1"/>
    </xf>
    <xf numFmtId="0" fontId="15" fillId="0" borderId="149" xfId="0" applyFont="1" applyBorder="1" applyAlignment="1">
      <alignment horizontal="center" vertical="top" wrapText="1"/>
    </xf>
    <xf numFmtId="171" fontId="15" fillId="0" borderId="180" xfId="0" applyNumberFormat="1" applyFont="1" applyBorder="1" applyAlignment="1">
      <alignment horizontal="center" vertical="top" wrapText="1"/>
    </xf>
    <xf numFmtId="0" fontId="15" fillId="0" borderId="155" xfId="0" applyFont="1" applyBorder="1" applyAlignment="1">
      <alignment horizontal="center" vertical="top" wrapText="1"/>
    </xf>
    <xf numFmtId="0" fontId="15" fillId="0" borderId="161" xfId="0" applyFont="1" applyBorder="1" applyAlignment="1">
      <alignment horizontal="center" vertical="top" wrapText="1"/>
    </xf>
    <xf numFmtId="0" fontId="20" fillId="0" borderId="0" xfId="0" applyFont="1" applyBorder="1" applyAlignment="1">
      <alignment horizontal="center"/>
    </xf>
    <xf numFmtId="0" fontId="20" fillId="0" borderId="0" xfId="0" applyFont="1" applyBorder="1" applyAlignment="1">
      <alignment horizontal="left"/>
    </xf>
    <xf numFmtId="0" fontId="15" fillId="0" borderId="65" xfId="0" applyFont="1" applyBorder="1" applyAlignment="1">
      <alignment horizontal="center" vertical="top" wrapText="1"/>
    </xf>
    <xf numFmtId="0" fontId="15" fillId="0" borderId="98" xfId="0" applyFont="1" applyBorder="1" applyAlignment="1">
      <alignment horizontal="center" vertical="top" wrapText="1"/>
    </xf>
    <xf numFmtId="0" fontId="15" fillId="0" borderId="179" xfId="0" applyFont="1" applyBorder="1" applyAlignment="1">
      <alignment horizontal="center"/>
    </xf>
    <xf numFmtId="0" fontId="15" fillId="0" borderId="95" xfId="0" applyFont="1" applyBorder="1" applyAlignment="1">
      <alignment horizontal="center"/>
    </xf>
    <xf numFmtId="0" fontId="15" fillId="0" borderId="95" xfId="0" applyFont="1" applyBorder="1" applyAlignment="1">
      <alignment horizontal="center" vertical="top" wrapText="1"/>
    </xf>
    <xf numFmtId="0" fontId="6" fillId="5" borderId="49" xfId="0" applyFont="1" applyFill="1" applyBorder="1" applyAlignment="1">
      <alignment horizontal="center" vertical="center"/>
    </xf>
    <xf numFmtId="0" fontId="6" fillId="5" borderId="169" xfId="0" applyFont="1" applyFill="1" applyBorder="1" applyAlignment="1">
      <alignment horizontal="center" vertical="center"/>
    </xf>
    <xf numFmtId="166" fontId="6" fillId="5" borderId="11" xfId="0" applyNumberFormat="1" applyFont="1" applyFill="1" applyBorder="1" applyAlignment="1"/>
    <xf numFmtId="0" fontId="6" fillId="5" borderId="8" xfId="0" applyFont="1" applyFill="1" applyBorder="1" applyAlignment="1">
      <alignment horizontal="center" vertical="center"/>
    </xf>
    <xf numFmtId="0" fontId="6" fillId="5" borderId="11" xfId="0" applyFont="1" applyFill="1" applyBorder="1" applyAlignment="1">
      <alignment horizontal="right"/>
    </xf>
    <xf numFmtId="168" fontId="6" fillId="5" borderId="45" xfId="0" applyNumberFormat="1" applyFont="1" applyFill="1" applyBorder="1" applyAlignment="1">
      <alignment horizontal="right"/>
    </xf>
    <xf numFmtId="165" fontId="6" fillId="5" borderId="6" xfId="0" applyNumberFormat="1" applyFont="1" applyFill="1" applyBorder="1" applyAlignment="1">
      <alignment horizontal="right"/>
    </xf>
    <xf numFmtId="0" fontId="6" fillId="5" borderId="29" xfId="0" applyFont="1" applyFill="1" applyBorder="1" applyAlignment="1">
      <alignment horizontal="right"/>
    </xf>
    <xf numFmtId="165" fontId="6" fillId="5" borderId="30" xfId="0" applyNumberFormat="1" applyFont="1" applyFill="1" applyBorder="1" applyAlignment="1">
      <alignment horizontal="right"/>
    </xf>
    <xf numFmtId="0" fontId="6" fillId="0" borderId="8" xfId="0" applyFont="1" applyFill="1" applyBorder="1" applyAlignment="1">
      <alignment horizontal="left" vertical="center"/>
    </xf>
    <xf numFmtId="0" fontId="6" fillId="0" borderId="49" xfId="0" applyFont="1" applyFill="1" applyBorder="1" applyAlignment="1">
      <alignment horizontal="right" vertical="center"/>
    </xf>
    <xf numFmtId="0" fontId="6" fillId="5" borderId="45" xfId="0" applyFont="1" applyFill="1" applyBorder="1" applyAlignment="1">
      <alignment horizontal="center" vertical="center"/>
    </xf>
    <xf numFmtId="168" fontId="6" fillId="5" borderId="6" xfId="0" applyNumberFormat="1" applyFont="1" applyFill="1" applyBorder="1" applyAlignment="1">
      <alignment horizontal="right"/>
    </xf>
    <xf numFmtId="0" fontId="6" fillId="0" borderId="39" xfId="0" applyFont="1" applyFill="1" applyBorder="1" applyAlignment="1">
      <alignment horizontal="right" vertical="center"/>
    </xf>
    <xf numFmtId="0" fontId="6" fillId="5" borderId="53" xfId="0" applyFont="1" applyFill="1" applyBorder="1" applyAlignment="1">
      <alignment horizontal="center" vertical="center"/>
    </xf>
    <xf numFmtId="166" fontId="6" fillId="5" borderId="6" xfId="0" applyNumberFormat="1" applyFont="1" applyFill="1" applyBorder="1" applyAlignment="1"/>
    <xf numFmtId="3" fontId="6" fillId="5" borderId="134" xfId="0" applyNumberFormat="1" applyFont="1" applyFill="1" applyBorder="1"/>
    <xf numFmtId="165" fontId="6" fillId="0" borderId="181" xfId="0" applyNumberFormat="1" applyFont="1" applyFill="1" applyBorder="1" applyAlignment="1">
      <alignment horizontal="right"/>
    </xf>
    <xf numFmtId="2" fontId="6" fillId="0" borderId="153" xfId="0" applyNumberFormat="1" applyFont="1" applyFill="1" applyBorder="1"/>
    <xf numFmtId="165" fontId="6" fillId="5" borderId="182" xfId="0" applyNumberFormat="1" applyFont="1" applyFill="1" applyBorder="1"/>
    <xf numFmtId="169" fontId="6" fillId="0" borderId="183" xfId="0" applyNumberFormat="1" applyFont="1" applyBorder="1" applyAlignment="1">
      <alignment horizontal="center"/>
    </xf>
    <xf numFmtId="0" fontId="6" fillId="5" borderId="173" xfId="0" applyFont="1" applyFill="1" applyBorder="1" applyAlignment="1">
      <alignment horizontal="center"/>
    </xf>
    <xf numFmtId="165" fontId="6" fillId="5" borderId="184" xfId="0" applyNumberFormat="1" applyFont="1" applyFill="1" applyBorder="1"/>
    <xf numFmtId="165" fontId="6" fillId="0" borderId="183" xfId="0" applyNumberFormat="1" applyFont="1" applyFill="1" applyBorder="1"/>
    <xf numFmtId="165" fontId="6" fillId="0" borderId="184" xfId="0" applyNumberFormat="1" applyFont="1" applyFill="1" applyBorder="1"/>
    <xf numFmtId="0" fontId="13" fillId="0" borderId="0" xfId="0" applyFont="1" applyAlignment="1">
      <alignment horizontal="center"/>
    </xf>
    <xf numFmtId="0" fontId="15" fillId="0" borderId="34" xfId="0" applyFont="1" applyBorder="1" applyAlignment="1">
      <alignment horizontal="center" vertical="top" wrapText="1"/>
    </xf>
    <xf numFmtId="171" fontId="15" fillId="0" borderId="91" xfId="0" applyNumberFormat="1" applyFont="1" applyBorder="1" applyAlignment="1">
      <alignment horizontal="center" vertical="top" wrapText="1"/>
    </xf>
    <xf numFmtId="0" fontId="6" fillId="0" borderId="65" xfId="0" applyFont="1" applyBorder="1" applyAlignment="1">
      <alignment horizontal="center"/>
    </xf>
    <xf numFmtId="165" fontId="6" fillId="0" borderId="7" xfId="0" applyNumberFormat="1" applyFont="1" applyBorder="1"/>
    <xf numFmtId="0" fontId="6" fillId="0" borderId="9" xfId="0" applyFont="1" applyBorder="1" applyAlignment="1">
      <alignment horizontal="right"/>
    </xf>
    <xf numFmtId="165" fontId="6" fillId="0" borderId="185" xfId="0" applyNumberFormat="1" applyFont="1" applyFill="1" applyBorder="1" applyAlignment="1">
      <alignment horizontal="left"/>
    </xf>
    <xf numFmtId="2" fontId="6" fillId="0" borderId="148" xfId="0" applyNumberFormat="1" applyFont="1" applyFill="1" applyBorder="1"/>
    <xf numFmtId="165" fontId="6" fillId="0" borderId="185" xfId="0" applyNumberFormat="1" applyFont="1" applyFill="1" applyBorder="1"/>
    <xf numFmtId="165" fontId="6" fillId="0" borderId="23" xfId="0" applyNumberFormat="1" applyFont="1" applyBorder="1"/>
    <xf numFmtId="165" fontId="6" fillId="0" borderId="73" xfId="0" applyNumberFormat="1" applyFont="1" applyBorder="1"/>
    <xf numFmtId="0" fontId="15" fillId="0" borderId="179" xfId="0" applyFont="1" applyBorder="1" applyAlignment="1">
      <alignment horizontal="center" vertical="top"/>
    </xf>
    <xf numFmtId="0" fontId="15" fillId="0" borderId="186" xfId="0" applyFont="1" applyBorder="1" applyAlignment="1">
      <alignment horizontal="center" vertical="top" wrapText="1"/>
    </xf>
    <xf numFmtId="168" fontId="6" fillId="5" borderId="54" xfId="0" applyNumberFormat="1" applyFont="1" applyFill="1" applyBorder="1" applyAlignment="1"/>
    <xf numFmtId="168" fontId="6" fillId="5" borderId="62" xfId="0" applyNumberFormat="1" applyFont="1" applyFill="1" applyBorder="1" applyAlignment="1"/>
    <xf numFmtId="166" fontId="6" fillId="5" borderId="187" xfId="0" applyNumberFormat="1" applyFont="1" applyFill="1" applyBorder="1"/>
    <xf numFmtId="165" fontId="6" fillId="0" borderId="181" xfId="0" applyNumberFormat="1" applyFont="1" applyBorder="1" applyAlignment="1">
      <alignment horizontal="right"/>
    </xf>
    <xf numFmtId="168" fontId="6" fillId="5" borderId="133" xfId="0" applyNumberFormat="1" applyFont="1" applyFill="1" applyBorder="1"/>
    <xf numFmtId="168" fontId="6" fillId="5" borderId="134" xfId="0" applyNumberFormat="1" applyFont="1" applyFill="1" applyBorder="1"/>
    <xf numFmtId="165" fontId="6" fillId="5" borderId="188" xfId="0" applyNumberFormat="1" applyFont="1" applyFill="1" applyBorder="1"/>
    <xf numFmtId="0" fontId="6" fillId="0" borderId="6" xfId="0" applyFont="1" applyBorder="1"/>
    <xf numFmtId="0" fontId="6" fillId="0" borderId="54" xfId="0" applyFont="1" applyBorder="1"/>
    <xf numFmtId="0" fontId="6" fillId="2" borderId="147" xfId="0" applyFont="1" applyFill="1" applyBorder="1" applyAlignment="1" applyProtection="1">
      <alignment horizontal="center"/>
      <protection locked="0"/>
    </xf>
    <xf numFmtId="164" fontId="6" fillId="0" borderId="0" xfId="0" applyNumberFormat="1" applyFont="1" applyFill="1" applyBorder="1" applyAlignment="1"/>
    <xf numFmtId="0" fontId="6" fillId="0" borderId="0" xfId="0" applyFont="1" applyFill="1" applyBorder="1" applyAlignment="1" applyProtection="1">
      <alignment horizontal="center"/>
      <protection locked="0"/>
    </xf>
    <xf numFmtId="0" fontId="6" fillId="0" borderId="0" xfId="0" applyFont="1" applyFill="1" applyBorder="1" applyProtection="1">
      <protection locked="0"/>
    </xf>
    <xf numFmtId="166" fontId="6" fillId="0" borderId="0" xfId="0" applyNumberFormat="1" applyFont="1" applyFill="1" applyBorder="1"/>
    <xf numFmtId="0" fontId="6" fillId="0" borderId="0" xfId="0" applyFont="1" applyFill="1" applyBorder="1" applyAlignment="1" applyProtection="1">
      <alignment horizontal="left"/>
      <protection locked="0"/>
    </xf>
    <xf numFmtId="3" fontId="6" fillId="5" borderId="189" xfId="0" applyNumberFormat="1" applyFont="1" applyFill="1" applyBorder="1"/>
    <xf numFmtId="0" fontId="15" fillId="0" borderId="0" xfId="0" applyFont="1" applyAlignment="1">
      <alignment horizontal="right"/>
    </xf>
    <xf numFmtId="0" fontId="6" fillId="0" borderId="190" xfId="0" applyFont="1" applyBorder="1" applyAlignment="1">
      <alignment horizontal="right"/>
    </xf>
    <xf numFmtId="0" fontId="6" fillId="2" borderId="185" xfId="0" applyFont="1" applyFill="1" applyBorder="1" applyAlignment="1" applyProtection="1">
      <alignment horizontal="center"/>
      <protection locked="0"/>
    </xf>
    <xf numFmtId="0" fontId="6" fillId="2" borderId="23" xfId="0" applyFont="1" applyFill="1" applyBorder="1" applyAlignment="1" applyProtection="1">
      <protection locked="0"/>
    </xf>
    <xf numFmtId="0" fontId="6" fillId="0" borderId="69" xfId="0" applyFont="1" applyBorder="1" applyAlignment="1">
      <alignment horizontal="center" vertical="top" wrapText="1"/>
    </xf>
    <xf numFmtId="0" fontId="6" fillId="2" borderId="80" xfId="0" applyFont="1" applyFill="1" applyBorder="1" applyAlignment="1" applyProtection="1">
      <alignment horizontal="left"/>
      <protection locked="0"/>
    </xf>
    <xf numFmtId="0" fontId="6" fillId="0" borderId="36" xfId="0" applyFont="1" applyBorder="1" applyAlignment="1">
      <alignment horizontal="center" vertical="top" wrapText="1"/>
    </xf>
    <xf numFmtId="0" fontId="15" fillId="0" borderId="191" xfId="0" applyFont="1" applyBorder="1" applyAlignment="1">
      <alignment horizontal="center" vertical="top" wrapText="1"/>
    </xf>
    <xf numFmtId="0" fontId="6" fillId="0" borderId="80" xfId="0" applyFont="1" applyBorder="1" applyAlignment="1">
      <alignment horizontal="center"/>
    </xf>
    <xf numFmtId="0" fontId="6" fillId="0" borderId="0" xfId="0" applyFont="1" applyFill="1" applyBorder="1" applyAlignment="1" applyProtection="1">
      <protection locked="0"/>
    </xf>
    <xf numFmtId="0" fontId="6" fillId="0" borderId="0" xfId="0" applyFont="1" applyFill="1" applyBorder="1" applyAlignment="1">
      <alignment horizontal="center" vertical="top" wrapText="1"/>
    </xf>
    <xf numFmtId="0" fontId="6" fillId="2" borderId="30" xfId="0" applyFont="1" applyFill="1" applyBorder="1" applyAlignment="1" applyProtection="1">
      <protection locked="0"/>
    </xf>
    <xf numFmtId="0" fontId="6" fillId="2" borderId="62" xfId="0" applyFont="1" applyFill="1" applyBorder="1" applyAlignment="1" applyProtection="1">
      <alignment horizontal="left"/>
      <protection locked="0"/>
    </xf>
    <xf numFmtId="0" fontId="6" fillId="0" borderId="36"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50" xfId="0" applyFont="1" applyFill="1" applyBorder="1" applyAlignment="1">
      <alignment horizontal="center" vertical="top" wrapText="1"/>
    </xf>
    <xf numFmtId="165" fontId="6" fillId="5" borderId="192" xfId="0" applyNumberFormat="1" applyFont="1" applyFill="1" applyBorder="1"/>
    <xf numFmtId="165" fontId="6" fillId="5" borderId="189" xfId="0" applyNumberFormat="1" applyFont="1" applyFill="1" applyBorder="1"/>
    <xf numFmtId="165" fontId="6" fillId="0" borderId="193" xfId="0" applyNumberFormat="1" applyFont="1" applyFill="1" applyBorder="1"/>
    <xf numFmtId="165" fontId="6" fillId="0" borderId="194" xfId="0" applyNumberFormat="1" applyFont="1" applyFill="1" applyBorder="1"/>
    <xf numFmtId="165" fontId="6" fillId="0" borderId="195" xfId="0" applyNumberFormat="1" applyFont="1" applyFill="1" applyBorder="1"/>
    <xf numFmtId="166" fontId="6" fillId="5" borderId="192" xfId="0" applyNumberFormat="1" applyFont="1" applyFill="1" applyBorder="1"/>
    <xf numFmtId="166" fontId="6" fillId="0" borderId="196" xfId="0" applyNumberFormat="1" applyFont="1" applyFill="1" applyBorder="1"/>
    <xf numFmtId="2" fontId="6" fillId="5" borderId="170" xfId="0" applyNumberFormat="1" applyFont="1" applyFill="1" applyBorder="1"/>
    <xf numFmtId="0" fontId="6" fillId="2" borderId="148" xfId="0" applyFont="1" applyFill="1" applyBorder="1" applyAlignment="1" applyProtection="1">
      <protection locked="0"/>
    </xf>
    <xf numFmtId="0" fontId="6" fillId="2" borderId="4" xfId="0" applyFont="1" applyFill="1" applyBorder="1" applyAlignment="1" applyProtection="1">
      <protection locked="0"/>
    </xf>
    <xf numFmtId="0" fontId="6" fillId="2" borderId="185" xfId="0" applyFont="1" applyFill="1" applyBorder="1" applyAlignment="1" applyProtection="1">
      <protection locked="0"/>
    </xf>
    <xf numFmtId="0" fontId="6" fillId="2" borderId="5" xfId="0" applyFont="1" applyFill="1" applyBorder="1" applyAlignment="1" applyProtection="1">
      <protection locked="0"/>
    </xf>
    <xf numFmtId="0" fontId="6" fillId="2" borderId="43" xfId="0" applyFont="1" applyFill="1" applyBorder="1" applyAlignment="1" applyProtection="1">
      <alignment horizontal="left"/>
      <protection locked="0"/>
    </xf>
    <xf numFmtId="0" fontId="6" fillId="0" borderId="0" xfId="0" applyFont="1" applyBorder="1" applyAlignment="1">
      <alignment horizontal="center" vertical="top" wrapText="1"/>
    </xf>
    <xf numFmtId="0" fontId="6" fillId="2" borderId="6" xfId="0" applyFont="1" applyFill="1" applyBorder="1" applyAlignment="1" applyProtection="1">
      <alignment horizontal="left"/>
      <protection locked="0"/>
    </xf>
    <xf numFmtId="0" fontId="6" fillId="2" borderId="62" xfId="0" applyFont="1" applyFill="1" applyBorder="1" applyAlignment="1" applyProtection="1">
      <protection locked="0"/>
    </xf>
    <xf numFmtId="0" fontId="6" fillId="2" borderId="23" xfId="0" applyFont="1" applyFill="1" applyBorder="1" applyAlignment="1" applyProtection="1">
      <alignment horizontal="left"/>
      <protection locked="0"/>
    </xf>
    <xf numFmtId="0" fontId="6" fillId="0" borderId="8" xfId="0" applyFont="1" applyFill="1" applyBorder="1" applyAlignment="1">
      <alignment horizontal="center" vertical="top"/>
    </xf>
    <xf numFmtId="0" fontId="6" fillId="0" borderId="50" xfId="0" applyFont="1" applyFill="1" applyBorder="1" applyAlignment="1">
      <alignment horizontal="center" vertical="top"/>
    </xf>
    <xf numFmtId="0" fontId="6" fillId="2" borderId="73" xfId="0" applyFont="1" applyFill="1" applyBorder="1" applyAlignment="1" applyProtection="1">
      <protection locked="0"/>
    </xf>
    <xf numFmtId="0" fontId="6" fillId="0" borderId="23" xfId="0" applyFont="1" applyFill="1" applyBorder="1" applyAlignment="1">
      <alignment horizontal="center"/>
    </xf>
    <xf numFmtId="0" fontId="6" fillId="0" borderId="197" xfId="0" applyFont="1" applyFill="1" applyBorder="1" applyAlignment="1" applyProtection="1">
      <alignment horizontal="center"/>
      <protection locked="0"/>
    </xf>
    <xf numFmtId="0" fontId="6" fillId="0" borderId="198" xfId="0" applyFont="1" applyFill="1" applyBorder="1" applyAlignment="1" applyProtection="1">
      <alignment horizontal="center"/>
      <protection locked="0"/>
    </xf>
    <xf numFmtId="0" fontId="6" fillId="0" borderId="199" xfId="0" applyFont="1" applyFill="1" applyBorder="1" applyAlignment="1" applyProtection="1">
      <alignment horizontal="center"/>
      <protection locked="0"/>
    </xf>
    <xf numFmtId="0" fontId="6" fillId="0" borderId="148" xfId="0" applyFont="1" applyFill="1" applyBorder="1" applyAlignment="1" applyProtection="1">
      <alignment horizontal="center"/>
    </xf>
    <xf numFmtId="0" fontId="6" fillId="0" borderId="4" xfId="0" applyFont="1" applyFill="1" applyBorder="1" applyAlignment="1" applyProtection="1">
      <alignment horizontal="center"/>
    </xf>
    <xf numFmtId="0" fontId="6" fillId="0" borderId="80" xfId="0" applyFont="1" applyFill="1" applyBorder="1" applyAlignment="1" applyProtection="1">
      <alignment horizontal="center"/>
    </xf>
    <xf numFmtId="0" fontId="6" fillId="0" borderId="200" xfId="0" applyFont="1" applyBorder="1" applyAlignment="1">
      <alignment horizontal="center"/>
    </xf>
    <xf numFmtId="0" fontId="6" fillId="0" borderId="17" xfId="0" applyFont="1" applyBorder="1" applyAlignment="1">
      <alignment horizontal="center"/>
    </xf>
    <xf numFmtId="0" fontId="6" fillId="0" borderId="82" xfId="0" applyFont="1" applyBorder="1" applyAlignment="1">
      <alignment horizontal="center"/>
    </xf>
    <xf numFmtId="0" fontId="6" fillId="0" borderId="49" xfId="0" applyFont="1" applyFill="1" applyBorder="1" applyAlignment="1">
      <alignment horizontal="center" vertical="top" wrapText="1"/>
    </xf>
    <xf numFmtId="0" fontId="6" fillId="2" borderId="72" xfId="0" applyFont="1" applyFill="1" applyBorder="1" applyAlignment="1" applyProtection="1">
      <alignment horizontal="left"/>
      <protection locked="0"/>
    </xf>
    <xf numFmtId="0" fontId="6" fillId="2" borderId="40" xfId="0" applyFont="1" applyFill="1" applyBorder="1" applyAlignment="1" applyProtection="1">
      <alignment horizontal="left"/>
      <protection locked="0"/>
    </xf>
    <xf numFmtId="0" fontId="6" fillId="2" borderId="47" xfId="0" applyFont="1" applyFill="1" applyBorder="1" applyAlignment="1" applyProtection="1">
      <alignment horizontal="left"/>
      <protection locked="0"/>
    </xf>
    <xf numFmtId="0" fontId="6" fillId="2" borderId="201" xfId="0" applyFont="1" applyFill="1" applyBorder="1" applyAlignment="1" applyProtection="1">
      <protection locked="0"/>
    </xf>
    <xf numFmtId="0" fontId="6" fillId="2" borderId="68" xfId="0" applyFont="1" applyFill="1" applyBorder="1" applyAlignment="1" applyProtection="1">
      <protection locked="0"/>
    </xf>
    <xf numFmtId="0" fontId="6" fillId="2" borderId="70" xfId="0" applyFont="1" applyFill="1" applyBorder="1" applyAlignment="1" applyProtection="1">
      <alignment horizontal="left"/>
      <protection locked="0"/>
    </xf>
    <xf numFmtId="2" fontId="6" fillId="0" borderId="12" xfId="0" applyNumberFormat="1" applyFont="1" applyBorder="1"/>
    <xf numFmtId="2" fontId="6" fillId="2" borderId="23" xfId="0" applyNumberFormat="1" applyFont="1" applyFill="1" applyBorder="1" applyAlignment="1" applyProtection="1">
      <alignment horizontal="center"/>
      <protection locked="0"/>
    </xf>
    <xf numFmtId="2" fontId="6" fillId="2" borderId="6" xfId="0" applyNumberFormat="1" applyFont="1" applyFill="1" applyBorder="1" applyAlignment="1" applyProtection="1">
      <alignment horizontal="center"/>
      <protection locked="0"/>
    </xf>
    <xf numFmtId="2" fontId="6" fillId="2" borderId="54" xfId="0" applyNumberFormat="1" applyFont="1" applyFill="1" applyBorder="1" applyAlignment="1" applyProtection="1">
      <alignment horizontal="center"/>
      <protection locked="0"/>
    </xf>
    <xf numFmtId="0" fontId="6" fillId="0" borderId="149" xfId="0" applyFont="1" applyFill="1" applyBorder="1" applyAlignment="1">
      <alignment horizontal="center" vertical="top" wrapText="1"/>
    </xf>
    <xf numFmtId="2" fontId="6" fillId="0" borderId="95" xfId="0" applyNumberFormat="1" applyFont="1" applyBorder="1"/>
    <xf numFmtId="2" fontId="6" fillId="0" borderId="96" xfId="0" applyNumberFormat="1" applyFont="1" applyBorder="1"/>
    <xf numFmtId="2" fontId="6" fillId="0" borderId="17" xfId="0" applyNumberFormat="1" applyFont="1" applyBorder="1" applyAlignment="1"/>
    <xf numFmtId="2" fontId="6" fillId="0" borderId="82" xfId="0" applyNumberFormat="1" applyFont="1" applyBorder="1" applyAlignment="1"/>
    <xf numFmtId="2" fontId="6" fillId="0" borderId="123" xfId="0" applyNumberFormat="1" applyFont="1" applyFill="1" applyBorder="1"/>
    <xf numFmtId="2" fontId="6" fillId="0" borderId="125" xfId="0" applyNumberFormat="1" applyFont="1" applyFill="1" applyBorder="1"/>
    <xf numFmtId="0" fontId="6" fillId="0" borderId="202" xfId="0" applyFont="1" applyFill="1" applyBorder="1" applyAlignment="1">
      <alignment horizontal="center" vertical="top" wrapText="1"/>
    </xf>
    <xf numFmtId="0" fontId="6" fillId="0" borderId="203" xfId="0" applyFont="1" applyFill="1" applyBorder="1" applyAlignment="1">
      <alignment horizontal="center" vertical="top" wrapText="1"/>
    </xf>
    <xf numFmtId="2" fontId="6" fillId="0" borderId="204" xfId="0" applyNumberFormat="1" applyFont="1" applyBorder="1"/>
    <xf numFmtId="2" fontId="6" fillId="0" borderId="205" xfId="0" applyNumberFormat="1" applyFont="1" applyBorder="1"/>
    <xf numFmtId="2" fontId="6" fillId="0" borderId="149" xfId="0" applyNumberFormat="1" applyFont="1" applyBorder="1" applyAlignment="1">
      <alignment horizontal="center" vertical="top" wrapText="1"/>
    </xf>
    <xf numFmtId="0" fontId="6" fillId="0" borderId="149" xfId="0" applyFont="1" applyBorder="1" applyAlignment="1">
      <alignment horizontal="center" vertical="top" wrapText="1"/>
    </xf>
    <xf numFmtId="0" fontId="6" fillId="0" borderId="203" xfId="0" applyFont="1" applyBorder="1" applyAlignment="1">
      <alignment horizontal="center" vertical="top" wrapText="1"/>
    </xf>
    <xf numFmtId="2" fontId="6" fillId="0" borderId="179" xfId="0" applyNumberFormat="1" applyFont="1" applyBorder="1"/>
    <xf numFmtId="2" fontId="6" fillId="0" borderId="200" xfId="0" applyNumberFormat="1" applyFont="1" applyBorder="1" applyAlignment="1"/>
    <xf numFmtId="2" fontId="6" fillId="0" borderId="206" xfId="0" applyNumberFormat="1" applyFont="1" applyFill="1" applyBorder="1"/>
    <xf numFmtId="2" fontId="6" fillId="0" borderId="207" xfId="0" applyNumberFormat="1" applyFont="1" applyBorder="1"/>
    <xf numFmtId="0" fontId="6" fillId="2" borderId="148" xfId="0" applyFont="1" applyFill="1" applyBorder="1" applyAlignment="1" applyProtection="1">
      <alignment horizontal="center"/>
      <protection locked="0"/>
    </xf>
    <xf numFmtId="0" fontId="34" fillId="0" borderId="0" xfId="0" applyFont="1"/>
    <xf numFmtId="0" fontId="6" fillId="0" borderId="73" xfId="0" applyFont="1" applyBorder="1" applyAlignment="1">
      <alignment horizontal="center"/>
    </xf>
    <xf numFmtId="2" fontId="6" fillId="0" borderId="40" xfId="0" applyNumberFormat="1" applyFont="1" applyBorder="1" applyAlignment="1">
      <alignment horizontal="center"/>
    </xf>
    <xf numFmtId="164" fontId="6" fillId="0" borderId="30" xfId="0" applyNumberFormat="1" applyFont="1" applyBorder="1" applyAlignment="1">
      <alignment horizontal="center"/>
    </xf>
    <xf numFmtId="0" fontId="6" fillId="0" borderId="30" xfId="0" applyFont="1" applyBorder="1"/>
    <xf numFmtId="0" fontId="6" fillId="0" borderId="62" xfId="0" applyFont="1" applyBorder="1"/>
    <xf numFmtId="2" fontId="6" fillId="0" borderId="47" xfId="0" applyNumberFormat="1" applyFont="1" applyBorder="1" applyAlignment="1">
      <alignment horizontal="center"/>
    </xf>
    <xf numFmtId="164" fontId="6" fillId="0" borderId="62" xfId="0" applyNumberFormat="1" applyFont="1" applyBorder="1" applyAlignment="1">
      <alignment horizontal="center"/>
    </xf>
    <xf numFmtId="0" fontId="34" fillId="0" borderId="40" xfId="0" applyFont="1" applyBorder="1" applyAlignment="1">
      <alignment horizontal="center"/>
    </xf>
    <xf numFmtId="0" fontId="34" fillId="0" borderId="6" xfId="0" applyFont="1" applyBorder="1" applyAlignment="1">
      <alignment horizontal="center"/>
    </xf>
    <xf numFmtId="0" fontId="34" fillId="0" borderId="17" xfId="0" applyFont="1" applyBorder="1" applyAlignment="1">
      <alignment horizontal="center"/>
    </xf>
    <xf numFmtId="0" fontId="34" fillId="0" borderId="5" xfId="0" applyFont="1" applyBorder="1" applyAlignment="1">
      <alignment horizontal="center"/>
    </xf>
    <xf numFmtId="0" fontId="34" fillId="0" borderId="30" xfId="0" applyFont="1" applyBorder="1" applyAlignment="1">
      <alignment horizontal="center"/>
    </xf>
    <xf numFmtId="0" fontId="34" fillId="0" borderId="54" xfId="0" applyFont="1" applyBorder="1" applyAlignment="1">
      <alignment horizontal="center"/>
    </xf>
    <xf numFmtId="0" fontId="34" fillId="0" borderId="82" xfId="0" applyFont="1" applyBorder="1" applyAlignment="1">
      <alignment horizontal="center"/>
    </xf>
    <xf numFmtId="0" fontId="34" fillId="0" borderId="43" xfId="0" applyFont="1" applyBorder="1" applyAlignment="1">
      <alignment horizontal="center"/>
    </xf>
    <xf numFmtId="0" fontId="34" fillId="0" borderId="62" xfId="0" applyFont="1" applyBorder="1" applyAlignment="1">
      <alignment horizontal="center"/>
    </xf>
    <xf numFmtId="0" fontId="6" fillId="0" borderId="30" xfId="0" applyFont="1" applyBorder="1" applyAlignment="1">
      <alignment horizontal="center"/>
    </xf>
    <xf numFmtId="0" fontId="6" fillId="3" borderId="30" xfId="0" applyFont="1" applyFill="1" applyBorder="1" applyAlignment="1" applyProtection="1">
      <alignment horizontal="center"/>
      <protection locked="0"/>
    </xf>
    <xf numFmtId="0" fontId="6" fillId="3" borderId="62" xfId="0" applyFont="1" applyFill="1" applyBorder="1" applyAlignment="1" applyProtection="1">
      <alignment horizontal="center"/>
      <protection locked="0"/>
    </xf>
    <xf numFmtId="0" fontId="15" fillId="0" borderId="0" xfId="0" applyFont="1" applyBorder="1" applyAlignment="1">
      <alignment vertical="top" wrapText="1"/>
    </xf>
    <xf numFmtId="0" fontId="15" fillId="0" borderId="208" xfId="0" applyFont="1" applyBorder="1" applyAlignment="1">
      <alignment vertical="top" wrapText="1"/>
    </xf>
    <xf numFmtId="0" fontId="6" fillId="0" borderId="50" xfId="0" applyFont="1" applyBorder="1" applyAlignment="1">
      <alignment vertical="top" wrapText="1"/>
    </xf>
    <xf numFmtId="0" fontId="6" fillId="2" borderId="200" xfId="0" applyFont="1" applyFill="1" applyBorder="1" applyAlignment="1" applyProtection="1">
      <alignment horizontal="center"/>
      <protection locked="0"/>
    </xf>
    <xf numFmtId="0" fontId="6" fillId="2" borderId="179" xfId="0" applyFont="1" applyFill="1" applyBorder="1" applyAlignment="1" applyProtection="1">
      <alignment horizontal="center"/>
      <protection locked="0"/>
    </xf>
    <xf numFmtId="0" fontId="6" fillId="2" borderId="73" xfId="0" applyFont="1" applyFill="1" applyBorder="1" applyProtection="1">
      <protection locked="0"/>
    </xf>
    <xf numFmtId="0" fontId="6" fillId="0" borderId="185" xfId="0" applyFont="1" applyBorder="1" applyAlignment="1">
      <alignment horizontal="center"/>
    </xf>
    <xf numFmtId="0" fontId="6" fillId="0" borderId="31" xfId="0" applyFont="1" applyFill="1" applyBorder="1" applyAlignment="1">
      <alignment horizontal="center" vertical="top" wrapText="1"/>
    </xf>
    <xf numFmtId="0" fontId="6" fillId="0" borderId="28" xfId="0" applyFont="1" applyBorder="1" applyAlignment="1">
      <alignment horizontal="center" vertical="top"/>
    </xf>
    <xf numFmtId="0" fontId="6" fillId="0" borderId="209" xfId="0" applyFont="1" applyBorder="1" applyAlignment="1">
      <alignment horizontal="center"/>
    </xf>
    <xf numFmtId="0" fontId="6" fillId="0" borderId="153" xfId="0" applyFont="1" applyBorder="1" applyAlignment="1">
      <alignment horizontal="right"/>
    </xf>
    <xf numFmtId="168" fontId="6" fillId="0" borderId="45" xfId="0" applyNumberFormat="1" applyFont="1" applyFill="1" applyBorder="1" applyAlignment="1"/>
    <xf numFmtId="168" fontId="6" fillId="0" borderId="46" xfId="0" applyNumberFormat="1" applyFont="1" applyFill="1" applyBorder="1" applyAlignment="1"/>
    <xf numFmtId="0" fontId="6" fillId="5" borderId="210" xfId="0" applyFont="1" applyFill="1" applyBorder="1" applyAlignment="1">
      <alignment horizontal="right"/>
    </xf>
    <xf numFmtId="168" fontId="6" fillId="5" borderId="184" xfId="0" applyNumberFormat="1" applyFont="1" applyFill="1" applyBorder="1" applyAlignment="1"/>
    <xf numFmtId="168" fontId="6" fillId="5" borderId="170" xfId="0" applyNumberFormat="1" applyFont="1" applyFill="1" applyBorder="1" applyAlignment="1"/>
    <xf numFmtId="168" fontId="6" fillId="5" borderId="173" xfId="0" applyNumberFormat="1" applyFont="1" applyFill="1" applyBorder="1" applyAlignment="1"/>
    <xf numFmtId="2" fontId="6" fillId="5" borderId="77" xfId="0" applyNumberFormat="1" applyFont="1" applyFill="1" applyBorder="1" applyAlignment="1"/>
    <xf numFmtId="168" fontId="6" fillId="5" borderId="77" xfId="0" applyNumberFormat="1" applyFont="1" applyFill="1" applyBorder="1" applyAlignment="1"/>
    <xf numFmtId="168" fontId="6" fillId="5" borderId="57" xfId="0" applyNumberFormat="1" applyFont="1" applyFill="1" applyBorder="1" applyAlignment="1"/>
    <xf numFmtId="168" fontId="6" fillId="5" borderId="133" xfId="0" applyNumberFormat="1" applyFont="1" applyFill="1" applyBorder="1" applyAlignment="1"/>
    <xf numFmtId="168" fontId="6" fillId="5" borderId="134" xfId="0" applyNumberFormat="1" applyFont="1" applyFill="1" applyBorder="1" applyAlignment="1"/>
    <xf numFmtId="165" fontId="6" fillId="0" borderId="52" xfId="0" applyNumberFormat="1" applyFont="1" applyFill="1" applyBorder="1" applyAlignment="1">
      <alignment horizontal="right"/>
    </xf>
    <xf numFmtId="165" fontId="6" fillId="0" borderId="211" xfId="0" applyNumberFormat="1" applyFont="1" applyFill="1" applyBorder="1" applyAlignment="1">
      <alignment horizontal="right"/>
    </xf>
    <xf numFmtId="0" fontId="33" fillId="5" borderId="0" xfId="0" applyFont="1" applyFill="1" applyAlignment="1">
      <alignment horizontal="center"/>
    </xf>
    <xf numFmtId="0" fontId="6" fillId="0" borderId="170" xfId="0" applyFont="1" applyFill="1" applyBorder="1" applyAlignment="1">
      <alignment horizontal="center"/>
    </xf>
    <xf numFmtId="0" fontId="6" fillId="0" borderId="173" xfId="0" applyFont="1" applyFill="1" applyBorder="1" applyAlignment="1">
      <alignment horizontal="center"/>
    </xf>
    <xf numFmtId="0" fontId="15" fillId="0" borderId="0" xfId="0" applyFont="1" applyBorder="1" applyAlignment="1">
      <alignment horizontal="center" vertical="top" wrapText="1"/>
    </xf>
    <xf numFmtId="0" fontId="15" fillId="0" borderId="146" xfId="0" applyFont="1" applyBorder="1" applyAlignment="1">
      <alignment horizontal="center" vertical="top" wrapText="1"/>
    </xf>
    <xf numFmtId="0" fontId="15" fillId="0" borderId="160" xfId="0" applyFont="1" applyBorder="1" applyAlignment="1">
      <alignment horizontal="center" vertical="top"/>
    </xf>
    <xf numFmtId="2" fontId="6" fillId="0" borderId="113" xfId="0" applyNumberFormat="1" applyFont="1" applyBorder="1" applyAlignment="1" applyProtection="1">
      <alignment horizontal="right"/>
    </xf>
    <xf numFmtId="2" fontId="6" fillId="0" borderId="115" xfId="0" applyNumberFormat="1" applyFont="1" applyBorder="1" applyAlignment="1" applyProtection="1">
      <alignment horizontal="right"/>
    </xf>
    <xf numFmtId="2" fontId="6" fillId="2" borderId="117" xfId="0" applyNumberFormat="1" applyFont="1" applyFill="1" applyBorder="1" applyAlignment="1" applyProtection="1">
      <alignment horizontal="right"/>
    </xf>
    <xf numFmtId="2" fontId="6" fillId="2" borderId="119" xfId="0" applyNumberFormat="1" applyFont="1" applyFill="1" applyBorder="1" applyAlignment="1" applyProtection="1">
      <alignment horizontal="right"/>
    </xf>
    <xf numFmtId="2" fontId="6" fillId="0" borderId="212" xfId="0" applyNumberFormat="1" applyFont="1" applyBorder="1" applyAlignment="1" applyProtection="1">
      <alignment horizontal="right"/>
    </xf>
    <xf numFmtId="2" fontId="6" fillId="0" borderId="213" xfId="0" applyNumberFormat="1" applyFont="1" applyBorder="1" applyAlignment="1" applyProtection="1">
      <alignment horizontal="right"/>
    </xf>
    <xf numFmtId="2" fontId="6" fillId="2" borderId="214" xfId="0" applyNumberFormat="1" applyFont="1" applyFill="1" applyBorder="1" applyAlignment="1" applyProtection="1">
      <alignment horizontal="right"/>
    </xf>
    <xf numFmtId="2" fontId="6" fillId="2" borderId="215" xfId="0" applyNumberFormat="1" applyFont="1" applyFill="1" applyBorder="1" applyAlignment="1" applyProtection="1">
      <alignment horizontal="right"/>
    </xf>
    <xf numFmtId="0" fontId="15" fillId="0" borderId="216" xfId="0" applyFont="1" applyBorder="1" applyAlignment="1">
      <alignment horizontal="center" vertical="top" wrapText="1"/>
    </xf>
    <xf numFmtId="0" fontId="15" fillId="0" borderId="217" xfId="0" applyFont="1" applyBorder="1" applyAlignment="1">
      <alignment horizontal="center" vertical="top" wrapText="1"/>
    </xf>
    <xf numFmtId="0" fontId="15" fillId="0" borderId="136" xfId="0" applyFont="1" applyBorder="1" applyAlignment="1">
      <alignment vertical="top" wrapText="1"/>
    </xf>
    <xf numFmtId="0" fontId="15" fillId="0" borderId="136" xfId="0" applyFont="1" applyBorder="1" applyAlignment="1">
      <alignment horizontal="center" vertical="top" wrapText="1"/>
    </xf>
    <xf numFmtId="171" fontId="15" fillId="0" borderId="218" xfId="0" applyNumberFormat="1" applyFont="1" applyBorder="1" applyAlignment="1">
      <alignment horizontal="center" vertical="top" wrapText="1"/>
    </xf>
    <xf numFmtId="0" fontId="34" fillId="0" borderId="145" xfId="0" applyFont="1" applyBorder="1" applyAlignment="1" applyProtection="1">
      <alignment horizontal="center"/>
    </xf>
    <xf numFmtId="0" fontId="34" fillId="0" borderId="121" xfId="0" applyFont="1" applyBorder="1" applyProtection="1">
      <protection locked="0"/>
    </xf>
    <xf numFmtId="0" fontId="34" fillId="0" borderId="145" xfId="0" applyFont="1" applyBorder="1" applyAlignment="1"/>
    <xf numFmtId="0" fontId="34" fillId="0" borderId="0" xfId="0" applyFont="1" applyBorder="1"/>
    <xf numFmtId="0" fontId="34" fillId="0" borderId="0" xfId="0" applyFont="1" applyBorder="1" applyAlignment="1">
      <alignment horizontal="center"/>
    </xf>
    <xf numFmtId="0" fontId="34" fillId="0" borderId="0" xfId="0" applyFont="1" applyFill="1"/>
    <xf numFmtId="0" fontId="34" fillId="0" borderId="150" xfId="0" applyFont="1" applyBorder="1"/>
    <xf numFmtId="0" fontId="34" fillId="0" borderId="130" xfId="0" applyFont="1" applyBorder="1"/>
    <xf numFmtId="0" fontId="34" fillId="0" borderId="151" xfId="0" applyFont="1" applyBorder="1"/>
    <xf numFmtId="0" fontId="34" fillId="0" borderId="145" xfId="0" applyFont="1" applyBorder="1"/>
    <xf numFmtId="0" fontId="34" fillId="0" borderId="145" xfId="0" applyFont="1" applyBorder="1" applyAlignment="1">
      <alignment horizontal="center"/>
    </xf>
    <xf numFmtId="0" fontId="34" fillId="0" borderId="185" xfId="0" applyFont="1" applyBorder="1" applyAlignment="1">
      <alignment horizontal="center"/>
    </xf>
    <xf numFmtId="0" fontId="34" fillId="0" borderId="23" xfId="0" applyFont="1" applyBorder="1" applyAlignment="1">
      <alignment horizontal="center"/>
    </xf>
    <xf numFmtId="0" fontId="34" fillId="0" borderId="148" xfId="0" applyFont="1" applyBorder="1" applyAlignment="1">
      <alignment horizontal="center"/>
    </xf>
    <xf numFmtId="0" fontId="34" fillId="0" borderId="5" xfId="0" applyFont="1" applyBorder="1"/>
    <xf numFmtId="0" fontId="34" fillId="0" borderId="6" xfId="0" applyFont="1" applyBorder="1"/>
    <xf numFmtId="0" fontId="34" fillId="0" borderId="4" xfId="0" applyFont="1" applyBorder="1" applyAlignment="1">
      <alignment horizontal="center"/>
    </xf>
    <xf numFmtId="164" fontId="34" fillId="0" borderId="6" xfId="0" applyNumberFormat="1" applyFont="1" applyBorder="1" applyAlignment="1"/>
    <xf numFmtId="164" fontId="34" fillId="0" borderId="4" xfId="0" applyNumberFormat="1" applyFont="1" applyBorder="1" applyAlignment="1"/>
    <xf numFmtId="164" fontId="34" fillId="0" borderId="6" xfId="0" applyNumberFormat="1" applyFont="1" applyBorder="1"/>
    <xf numFmtId="164" fontId="34" fillId="0" borderId="4" xfId="0" applyNumberFormat="1" applyFont="1" applyBorder="1"/>
    <xf numFmtId="0" fontId="34" fillId="2" borderId="6" xfId="0" applyFont="1" applyFill="1" applyBorder="1" applyProtection="1">
      <protection locked="0"/>
    </xf>
    <xf numFmtId="0" fontId="34" fillId="2" borderId="4" xfId="0" applyFont="1" applyFill="1" applyBorder="1" applyProtection="1">
      <protection locked="0"/>
    </xf>
    <xf numFmtId="0" fontId="34" fillId="0" borderId="61" xfId="0" applyFont="1" applyBorder="1"/>
    <xf numFmtId="0" fontId="34" fillId="2" borderId="45" xfId="0" applyFont="1" applyFill="1" applyBorder="1" applyProtection="1">
      <protection locked="0"/>
    </xf>
    <xf numFmtId="0" fontId="34" fillId="2" borderId="153" xfId="0" applyFont="1" applyFill="1" applyBorder="1" applyProtection="1">
      <protection locked="0"/>
    </xf>
    <xf numFmtId="0" fontId="34" fillId="0" borderId="168" xfId="0" applyFont="1" applyBorder="1"/>
    <xf numFmtId="0" fontId="34" fillId="0" borderId="22" xfId="0" applyFont="1" applyBorder="1"/>
    <xf numFmtId="0" fontId="34" fillId="0" borderId="25" xfId="0" applyFont="1" applyBorder="1"/>
    <xf numFmtId="0" fontId="34" fillId="0" borderId="18" xfId="0" applyFont="1" applyBorder="1"/>
    <xf numFmtId="0" fontId="34" fillId="0" borderId="26" xfId="0" applyFont="1" applyBorder="1" applyAlignment="1">
      <alignment horizontal="center"/>
    </xf>
    <xf numFmtId="0" fontId="34" fillId="0" borderId="8" xfId="0" applyFont="1" applyBorder="1" applyAlignment="1">
      <alignment horizontal="center"/>
    </xf>
    <xf numFmtId="0" fontId="34" fillId="5" borderId="23" xfId="0" applyFont="1" applyFill="1" applyBorder="1"/>
    <xf numFmtId="0" fontId="34" fillId="5" borderId="6" xfId="0" applyFont="1" applyFill="1" applyBorder="1"/>
    <xf numFmtId="0" fontId="34" fillId="5" borderId="54" xfId="0" applyFont="1" applyFill="1" applyBorder="1"/>
    <xf numFmtId="0" fontId="34" fillId="0" borderId="19" xfId="0" applyFont="1" applyBorder="1"/>
    <xf numFmtId="0" fontId="34" fillId="0" borderId="8" xfId="0" applyFont="1" applyBorder="1" applyAlignment="1">
      <alignment horizontal="center" vertical="top" wrapText="1"/>
    </xf>
    <xf numFmtId="0" fontId="34" fillId="0" borderId="79" xfId="0" applyFont="1" applyBorder="1" applyAlignment="1">
      <alignment horizontal="center"/>
    </xf>
    <xf numFmtId="0" fontId="34" fillId="0" borderId="37" xfId="0" applyFont="1" applyBorder="1" applyAlignment="1">
      <alignment horizontal="center"/>
    </xf>
    <xf numFmtId="0" fontId="34" fillId="0" borderId="39" xfId="0" applyFont="1" applyBorder="1"/>
    <xf numFmtId="0" fontId="34" fillId="0" borderId="29" xfId="0" applyFont="1" applyBorder="1"/>
    <xf numFmtId="0" fontId="34" fillId="0" borderId="40" xfId="0" applyFont="1" applyBorder="1"/>
    <xf numFmtId="0" fontId="34" fillId="0" borderId="30" xfId="0" applyFont="1" applyBorder="1"/>
    <xf numFmtId="0" fontId="34" fillId="3" borderId="40" xfId="0" applyFont="1" applyFill="1" applyBorder="1" applyProtection="1">
      <protection locked="0"/>
    </xf>
    <xf numFmtId="0" fontId="34" fillId="3" borderId="30" xfId="0" applyFont="1" applyFill="1" applyBorder="1" applyProtection="1">
      <protection locked="0"/>
    </xf>
    <xf numFmtId="0" fontId="34" fillId="3" borderId="47" xfId="0" applyFont="1" applyFill="1" applyBorder="1" applyProtection="1">
      <protection locked="0"/>
    </xf>
    <xf numFmtId="0" fontId="34" fillId="3" borderId="62" xfId="0" applyFont="1" applyFill="1" applyBorder="1" applyProtection="1">
      <protection locked="0"/>
    </xf>
    <xf numFmtId="0" fontId="34" fillId="0" borderId="62" xfId="0" applyFont="1" applyBorder="1"/>
    <xf numFmtId="0" fontId="34" fillId="0" borderId="94" xfId="0" applyFont="1" applyBorder="1" applyAlignment="1">
      <alignment horizontal="center"/>
    </xf>
    <xf numFmtId="0" fontId="34" fillId="0" borderId="98" xfId="0" applyFont="1" applyBorder="1" applyAlignment="1">
      <alignment horizontal="center"/>
    </xf>
    <xf numFmtId="0" fontId="34" fillId="0" borderId="0" xfId="0" applyFont="1" applyFill="1" applyAlignment="1">
      <alignment horizontal="right"/>
    </xf>
    <xf numFmtId="0" fontId="34" fillId="0" borderId="0" xfId="0" applyFont="1" applyFill="1" applyBorder="1" applyAlignment="1">
      <alignment horizontal="center" vertical="top" wrapText="1"/>
    </xf>
    <xf numFmtId="0" fontId="34" fillId="0" borderId="0" xfId="0" applyFont="1" applyAlignment="1"/>
    <xf numFmtId="0" fontId="34" fillId="0" borderId="9" xfId="0" applyFont="1" applyBorder="1" applyAlignment="1">
      <alignment horizontal="center" vertical="top" wrapText="1"/>
    </xf>
    <xf numFmtId="0" fontId="34" fillId="0" borderId="7" xfId="0" applyFont="1" applyBorder="1" applyAlignment="1">
      <alignment horizontal="center" vertical="top" wrapText="1"/>
    </xf>
    <xf numFmtId="0" fontId="34" fillId="0" borderId="37" xfId="0" applyFont="1" applyBorder="1" applyAlignment="1">
      <alignment horizontal="center" vertical="top" wrapText="1"/>
    </xf>
    <xf numFmtId="0" fontId="34" fillId="0" borderId="219" xfId="0" applyFont="1" applyBorder="1" applyAlignment="1">
      <alignment horizontal="center"/>
    </xf>
    <xf numFmtId="0" fontId="34" fillId="0" borderId="51" xfId="0" applyFont="1" applyBorder="1" applyAlignment="1">
      <alignment horizontal="center"/>
    </xf>
    <xf numFmtId="0" fontId="34" fillId="0" borderId="23" xfId="0" applyFont="1" applyBorder="1"/>
    <xf numFmtId="0" fontId="34" fillId="0" borderId="11" xfId="0" applyFont="1" applyBorder="1"/>
    <xf numFmtId="0" fontId="34" fillId="0" borderId="0" xfId="0" applyFont="1" applyBorder="1" applyAlignment="1">
      <alignment horizontal="center" vertical="top" wrapText="1"/>
    </xf>
    <xf numFmtId="0" fontId="34" fillId="0" borderId="149" xfId="0" applyFont="1" applyBorder="1" applyAlignment="1">
      <alignment horizontal="center" vertical="top" wrapText="1"/>
    </xf>
    <xf numFmtId="0" fontId="34" fillId="0" borderId="0" xfId="0" applyFont="1" applyAlignment="1">
      <alignment horizontal="center" vertical="top" wrapText="1"/>
    </xf>
    <xf numFmtId="0" fontId="34" fillId="0" borderId="13" xfId="0" applyFont="1" applyBorder="1" applyAlignment="1">
      <alignment horizontal="center" vertical="top" wrapText="1"/>
    </xf>
    <xf numFmtId="0" fontId="34" fillId="0" borderId="202" xfId="0" applyFont="1" applyBorder="1" applyAlignment="1">
      <alignment horizontal="center" vertical="top" wrapText="1"/>
    </xf>
    <xf numFmtId="2" fontId="34" fillId="0" borderId="185" xfId="0" applyNumberFormat="1" applyFont="1" applyBorder="1" applyAlignment="1">
      <alignment vertical="top" wrapText="1"/>
    </xf>
    <xf numFmtId="2" fontId="34" fillId="0" borderId="139" xfId="0" applyNumberFormat="1" applyFont="1" applyBorder="1"/>
    <xf numFmtId="2" fontId="34" fillId="0" borderId="5" xfId="0" applyNumberFormat="1" applyFont="1" applyBorder="1" applyAlignment="1">
      <alignment vertical="top" wrapText="1"/>
    </xf>
    <xf numFmtId="2" fontId="34" fillId="0" borderId="59" xfId="0" applyNumberFormat="1" applyFont="1" applyBorder="1"/>
    <xf numFmtId="2" fontId="34" fillId="0" borderId="43" xfId="0" applyNumberFormat="1" applyFont="1" applyBorder="1" applyAlignment="1">
      <alignment vertical="top" wrapText="1"/>
    </xf>
    <xf numFmtId="2" fontId="34" fillId="0" borderId="93" xfId="0" applyNumberFormat="1" applyFont="1" applyBorder="1"/>
    <xf numFmtId="0" fontId="34" fillId="0" borderId="45" xfId="0" applyFont="1" applyBorder="1"/>
    <xf numFmtId="0" fontId="34" fillId="0" borderId="149" xfId="0" applyFont="1" applyBorder="1" applyAlignment="1">
      <alignment horizontal="center"/>
    </xf>
    <xf numFmtId="0" fontId="34" fillId="0" borderId="0" xfId="0" applyFont="1" applyAlignment="1">
      <alignment vertical="top" wrapText="1"/>
    </xf>
    <xf numFmtId="0" fontId="3" fillId="0" borderId="9" xfId="0" applyFont="1" applyBorder="1" applyAlignment="1">
      <alignment horizontal="center" vertical="top" wrapText="1"/>
    </xf>
    <xf numFmtId="2" fontId="34" fillId="0" borderId="23" xfId="0" applyNumberFormat="1" applyFont="1" applyFill="1" applyBorder="1" applyAlignment="1" applyProtection="1">
      <alignment horizontal="center"/>
    </xf>
    <xf numFmtId="2" fontId="34" fillId="0" borderId="148" xfId="0" applyNumberFormat="1" applyFont="1" applyFill="1" applyBorder="1" applyAlignment="1" applyProtection="1">
      <alignment horizontal="center"/>
    </xf>
    <xf numFmtId="2" fontId="34" fillId="0" borderId="6" xfId="0" applyNumberFormat="1" applyFont="1" applyFill="1" applyBorder="1" applyAlignment="1" applyProtection="1">
      <alignment horizontal="center"/>
    </xf>
    <xf numFmtId="2" fontId="34" fillId="0" borderId="4" xfId="0" applyNumberFormat="1" applyFont="1" applyFill="1" applyBorder="1" applyAlignment="1" applyProtection="1">
      <alignment horizontal="center"/>
    </xf>
    <xf numFmtId="2" fontId="34" fillId="0" borderId="54" xfId="0" applyNumberFormat="1" applyFont="1" applyFill="1" applyBorder="1" applyAlignment="1" applyProtection="1">
      <alignment horizontal="center"/>
    </xf>
    <xf numFmtId="2" fontId="34" fillId="0" borderId="80" xfId="0" applyNumberFormat="1" applyFont="1" applyFill="1" applyBorder="1" applyAlignment="1" applyProtection="1">
      <alignment horizontal="center"/>
    </xf>
    <xf numFmtId="0" fontId="34" fillId="0" borderId="49" xfId="0" applyFont="1" applyBorder="1"/>
    <xf numFmtId="164" fontId="34" fillId="0" borderId="39" xfId="0" applyNumberFormat="1" applyFont="1" applyBorder="1" applyAlignment="1"/>
    <xf numFmtId="2" fontId="34" fillId="0" borderId="29" xfId="0" applyNumberFormat="1" applyFont="1" applyBorder="1" applyAlignment="1">
      <alignment horizontal="center"/>
    </xf>
    <xf numFmtId="164" fontId="34" fillId="0" borderId="40" xfId="0" applyNumberFormat="1" applyFont="1" applyBorder="1"/>
    <xf numFmtId="2" fontId="34" fillId="0" borderId="30" xfId="0" applyNumberFormat="1" applyFont="1" applyBorder="1" applyAlignment="1">
      <alignment horizontal="center"/>
    </xf>
    <xf numFmtId="0" fontId="34" fillId="0" borderId="39" xfId="0" applyFont="1" applyFill="1" applyBorder="1" applyAlignment="1">
      <alignment horizontal="center"/>
    </xf>
    <xf numFmtId="2" fontId="34" fillId="0" borderId="11" xfId="0" applyNumberFormat="1" applyFont="1" applyBorder="1" applyAlignment="1">
      <alignment horizontal="center"/>
    </xf>
    <xf numFmtId="0" fontId="34" fillId="0" borderId="11" xfId="0" applyFont="1" applyFill="1" applyBorder="1" applyAlignment="1">
      <alignment horizontal="center"/>
    </xf>
    <xf numFmtId="164" fontId="34" fillId="0" borderId="29" xfId="0" applyNumberFormat="1" applyFont="1" applyBorder="1" applyAlignment="1">
      <alignment horizontal="center"/>
    </xf>
    <xf numFmtId="2" fontId="34" fillId="0" borderId="6" xfId="0" applyNumberFormat="1" applyFont="1" applyFill="1" applyBorder="1" applyAlignment="1">
      <alignment horizontal="center"/>
    </xf>
    <xf numFmtId="0" fontId="34" fillId="0" borderId="40" xfId="0" applyFont="1" applyFill="1" applyBorder="1" applyAlignment="1">
      <alignment horizontal="center"/>
    </xf>
    <xf numFmtId="1" fontId="34" fillId="0" borderId="6" xfId="0" applyNumberFormat="1" applyFont="1" applyFill="1" applyBorder="1" applyAlignment="1">
      <alignment horizontal="center"/>
    </xf>
    <xf numFmtId="164" fontId="34" fillId="0" borderId="30" xfId="0" applyNumberFormat="1" applyFont="1" applyBorder="1" applyAlignment="1">
      <alignment horizontal="center"/>
    </xf>
    <xf numFmtId="0" fontId="34" fillId="2" borderId="6" xfId="0" applyFont="1" applyFill="1" applyBorder="1" applyProtection="1">
      <protection locked="0" hidden="1"/>
    </xf>
    <xf numFmtId="164" fontId="34" fillId="2" borderId="30" xfId="0" applyNumberFormat="1" applyFont="1" applyFill="1" applyBorder="1" applyProtection="1">
      <protection locked="0" hidden="1"/>
    </xf>
    <xf numFmtId="2" fontId="34" fillId="2" borderId="6" xfId="0" applyNumberFormat="1" applyFont="1" applyFill="1" applyBorder="1" applyProtection="1">
      <protection locked="0"/>
    </xf>
    <xf numFmtId="2" fontId="34" fillId="2" borderId="30" xfId="0" applyNumberFormat="1" applyFont="1" applyFill="1" applyBorder="1" applyProtection="1">
      <protection locked="0"/>
    </xf>
    <xf numFmtId="0" fontId="34" fillId="0" borderId="47" xfId="0" applyFont="1" applyBorder="1" applyAlignment="1">
      <alignment horizontal="center"/>
    </xf>
    <xf numFmtId="0" fontId="34" fillId="2" borderId="54" xfId="0" applyFont="1" applyFill="1" applyBorder="1" applyProtection="1">
      <protection locked="0" hidden="1"/>
    </xf>
    <xf numFmtId="164" fontId="34" fillId="2" borderId="62" xfId="0" applyNumberFormat="1" applyFont="1" applyFill="1" applyBorder="1" applyProtection="1">
      <protection locked="0" hidden="1"/>
    </xf>
    <xf numFmtId="2" fontId="34" fillId="2" borderId="54" xfId="0" applyNumberFormat="1" applyFont="1" applyFill="1" applyBorder="1" applyProtection="1">
      <protection locked="0"/>
    </xf>
    <xf numFmtId="2" fontId="34" fillId="2" borderId="62" xfId="0" applyNumberFormat="1" applyFont="1" applyFill="1" applyBorder="1" applyProtection="1">
      <protection locked="0"/>
    </xf>
    <xf numFmtId="164" fontId="34" fillId="0" borderId="47" xfId="0" applyNumberFormat="1" applyFont="1" applyBorder="1"/>
    <xf numFmtId="2" fontId="34" fillId="0" borderId="62" xfId="0" applyNumberFormat="1" applyFont="1" applyBorder="1" applyAlignment="1">
      <alignment horizontal="center"/>
    </xf>
    <xf numFmtId="0" fontId="34" fillId="0" borderId="0" xfId="0" applyFont="1" applyProtection="1"/>
    <xf numFmtId="0" fontId="34" fillId="0" borderId="0" xfId="0" applyFont="1" applyAlignment="1" applyProtection="1">
      <alignment horizontal="center"/>
    </xf>
    <xf numFmtId="0" fontId="34" fillId="0" borderId="220" xfId="0" applyFont="1" applyBorder="1" applyAlignment="1" applyProtection="1">
      <alignment horizontal="center"/>
    </xf>
    <xf numFmtId="0" fontId="34" fillId="0" borderId="169" xfId="0" applyFont="1" applyBorder="1" applyAlignment="1" applyProtection="1">
      <alignment horizontal="center"/>
    </xf>
    <xf numFmtId="0" fontId="34" fillId="0" borderId="23" xfId="0" applyFont="1" applyBorder="1" applyAlignment="1" applyProtection="1">
      <alignment horizontal="center" vertical="top"/>
    </xf>
    <xf numFmtId="0" fontId="34" fillId="0" borderId="11" xfId="0" applyFont="1" applyBorder="1" applyAlignment="1" applyProtection="1">
      <alignment horizontal="center" vertical="top"/>
    </xf>
    <xf numFmtId="0" fontId="34" fillId="0" borderId="6" xfId="0" applyFont="1" applyBorder="1" applyAlignment="1" applyProtection="1">
      <alignment horizontal="center" vertical="top"/>
    </xf>
    <xf numFmtId="0" fontId="34" fillId="0" borderId="69" xfId="0" applyFont="1" applyBorder="1" applyAlignment="1" applyProtection="1">
      <alignment vertical="top" wrapText="1"/>
    </xf>
    <xf numFmtId="0" fontId="34" fillId="0" borderId="0" xfId="0" applyFont="1" applyBorder="1" applyAlignment="1" applyProtection="1">
      <alignment vertical="top" wrapText="1"/>
    </xf>
    <xf numFmtId="0" fontId="34" fillId="0" borderId="127" xfId="0" applyFont="1" applyBorder="1" applyAlignment="1" applyProtection="1">
      <alignment vertical="top" wrapText="1"/>
    </xf>
    <xf numFmtId="0" fontId="34" fillId="0" borderId="69" xfId="0" applyFont="1" applyBorder="1" applyAlignment="1" applyProtection="1">
      <alignment horizontal="right" vertical="top" wrapText="1"/>
    </xf>
    <xf numFmtId="2" fontId="34" fillId="0" borderId="127" xfId="0" applyNumberFormat="1" applyFont="1" applyBorder="1" applyAlignment="1" applyProtection="1">
      <alignment vertical="top" wrapText="1"/>
    </xf>
    <xf numFmtId="165" fontId="34" fillId="0" borderId="127" xfId="0" applyNumberFormat="1" applyFont="1" applyBorder="1" applyAlignment="1" applyProtection="1">
      <alignment vertical="top" wrapText="1"/>
    </xf>
    <xf numFmtId="2" fontId="3" fillId="0" borderId="127" xfId="0" applyNumberFormat="1" applyFont="1" applyBorder="1" applyAlignment="1" applyProtection="1">
      <alignment vertical="top" wrapText="1"/>
    </xf>
    <xf numFmtId="0" fontId="34" fillId="0" borderId="221" xfId="0" applyFont="1" applyBorder="1" applyAlignment="1" applyProtection="1">
      <alignment horizontal="center" vertical="top"/>
    </xf>
    <xf numFmtId="0" fontId="34" fillId="0" borderId="10" xfId="0" applyFont="1" applyBorder="1" applyAlignment="1" applyProtection="1">
      <alignment vertical="top"/>
    </xf>
    <xf numFmtId="171" fontId="34" fillId="0" borderId="11" xfId="0" applyNumberFormat="1" applyFont="1" applyBorder="1" applyAlignment="1" applyProtection="1">
      <alignment vertical="top"/>
    </xf>
    <xf numFmtId="0" fontId="34" fillId="0" borderId="11" xfId="0" applyFont="1" applyBorder="1" applyAlignment="1" applyProtection="1">
      <alignment vertical="top"/>
    </xf>
    <xf numFmtId="0" fontId="34" fillId="0" borderId="5" xfId="0" applyFont="1" applyBorder="1" applyAlignment="1" applyProtection="1">
      <alignment vertical="top"/>
    </xf>
    <xf numFmtId="0" fontId="34" fillId="0" borderId="6" xfId="0" applyFont="1" applyBorder="1" applyAlignment="1" applyProtection="1">
      <alignment vertical="top"/>
    </xf>
    <xf numFmtId="0" fontId="34" fillId="0" borderId="168" xfId="0" applyFont="1" applyBorder="1" applyAlignment="1" applyProtection="1">
      <alignment vertical="top"/>
    </xf>
    <xf numFmtId="0" fontId="34" fillId="0" borderId="22" xfId="0" applyFont="1" applyBorder="1" applyAlignment="1" applyProtection="1">
      <alignment vertical="top"/>
    </xf>
    <xf numFmtId="0" fontId="34" fillId="0" borderId="22" xfId="0" applyFont="1" applyBorder="1" applyAlignment="1" applyProtection="1">
      <alignment horizontal="center" vertical="top"/>
    </xf>
    <xf numFmtId="1" fontId="5" fillId="2" borderId="128" xfId="0" applyNumberFormat="1" applyFont="1" applyFill="1" applyBorder="1" applyAlignment="1" applyProtection="1">
      <alignment horizontal="left"/>
      <protection locked="0"/>
    </xf>
    <xf numFmtId="0" fontId="9" fillId="0" borderId="69" xfId="0" applyFont="1" applyBorder="1" applyAlignment="1" applyProtection="1"/>
    <xf numFmtId="0" fontId="9" fillId="0" borderId="0" xfId="0" applyFont="1" applyBorder="1" applyAlignment="1" applyProtection="1"/>
    <xf numFmtId="0" fontId="20" fillId="0" borderId="64" xfId="0" applyFont="1" applyBorder="1" applyAlignment="1" applyProtection="1">
      <alignment horizontal="center"/>
    </xf>
    <xf numFmtId="0" fontId="20" fillId="0" borderId="13" xfId="0" applyFont="1" applyBorder="1" applyAlignment="1" applyProtection="1">
      <alignment horizontal="center"/>
    </xf>
    <xf numFmtId="0" fontId="9" fillId="0" borderId="6" xfId="0" applyFont="1" applyBorder="1" applyAlignment="1" applyProtection="1"/>
    <xf numFmtId="0" fontId="9" fillId="0" borderId="126" xfId="0" applyFont="1" applyBorder="1" applyAlignment="1" applyProtection="1"/>
    <xf numFmtId="0" fontId="33" fillId="0" borderId="0" xfId="0" applyFont="1" applyAlignment="1"/>
    <xf numFmtId="0" fontId="9" fillId="0" borderId="0" xfId="0" applyFont="1" applyAlignment="1"/>
    <xf numFmtId="0" fontId="9" fillId="0" borderId="222" xfId="0" applyFont="1" applyBorder="1" applyAlignment="1" applyProtection="1"/>
    <xf numFmtId="0" fontId="9" fillId="0" borderId="126" xfId="0" applyFont="1" applyBorder="1" applyAlignment="1" applyProtection="1">
      <alignment horizontal="center"/>
    </xf>
    <xf numFmtId="0" fontId="15" fillId="0" borderId="64" xfId="0" applyFont="1" applyBorder="1"/>
    <xf numFmtId="0" fontId="21" fillId="0" borderId="223" xfId="0" applyFont="1" applyBorder="1" applyProtection="1"/>
    <xf numFmtId="0" fontId="20" fillId="0" borderId="108" xfId="0" applyFont="1" applyBorder="1" applyAlignment="1" applyProtection="1"/>
    <xf numFmtId="0" fontId="20" fillId="0" borderId="51" xfId="0" applyFont="1" applyBorder="1" applyAlignment="1" applyProtection="1"/>
    <xf numFmtId="0" fontId="21" fillId="0" borderId="51" xfId="0" applyFont="1" applyBorder="1" applyProtection="1"/>
    <xf numFmtId="0" fontId="0" fillId="0" borderId="5" xfId="0" applyFont="1" applyBorder="1" applyAlignment="1" applyProtection="1">
      <alignment vertical="top"/>
    </xf>
    <xf numFmtId="14" fontId="34" fillId="0" borderId="6" xfId="0" applyNumberFormat="1" applyFont="1" applyBorder="1" applyAlignment="1" applyProtection="1">
      <alignment vertical="top"/>
    </xf>
    <xf numFmtId="0" fontId="0" fillId="0" borderId="6" xfId="0" applyFont="1" applyBorder="1" applyAlignment="1" applyProtection="1">
      <alignment vertical="top"/>
    </xf>
    <xf numFmtId="0" fontId="0" fillId="0" borderId="6" xfId="0" applyFont="1" applyBorder="1" applyAlignment="1" applyProtection="1">
      <alignment horizontal="center" vertical="top"/>
    </xf>
    <xf numFmtId="0" fontId="15" fillId="0" borderId="191" xfId="0" applyFont="1" applyBorder="1" applyAlignment="1">
      <alignment horizontal="center" vertical="top"/>
    </xf>
    <xf numFmtId="0" fontId="15" fillId="0" borderId="65" xfId="0" applyFont="1" applyBorder="1" applyAlignment="1">
      <alignment horizontal="center" vertical="top"/>
    </xf>
    <xf numFmtId="0" fontId="15" fillId="0" borderId="162" xfId="0" applyFont="1" applyBorder="1" applyAlignment="1">
      <alignment horizontal="center" vertical="top"/>
    </xf>
    <xf numFmtId="0" fontId="15" fillId="0" borderId="149" xfId="0" applyFont="1" applyBorder="1" applyAlignment="1">
      <alignment horizontal="center" vertical="top"/>
    </xf>
    <xf numFmtId="0" fontId="15" fillId="0" borderId="97" xfId="0" applyFont="1" applyBorder="1" applyAlignment="1">
      <alignment horizontal="center" vertical="top"/>
    </xf>
    <xf numFmtId="0" fontId="15" fillId="0" borderId="233" xfId="0" applyFont="1" applyBorder="1" applyAlignment="1">
      <alignment vertical="top" wrapText="1"/>
    </xf>
    <xf numFmtId="0" fontId="15" fillId="0" borderId="135" xfId="0" applyFont="1" applyBorder="1" applyAlignment="1">
      <alignment vertical="top" wrapText="1"/>
    </xf>
    <xf numFmtId="0" fontId="15" fillId="0" borderId="234" xfId="0" applyFont="1" applyBorder="1" applyAlignment="1">
      <alignment vertical="top" wrapText="1"/>
    </xf>
    <xf numFmtId="0" fontId="15" fillId="0" borderId="186" xfId="0" applyFont="1" applyBorder="1" applyAlignment="1">
      <alignment vertical="top" wrapText="1"/>
    </xf>
    <xf numFmtId="0" fontId="15" fillId="0" borderId="51" xfId="0" applyFont="1" applyBorder="1" applyAlignment="1">
      <alignment vertical="top" wrapText="1"/>
    </xf>
    <xf numFmtId="0" fontId="15" fillId="0" borderId="225" xfId="0" applyFont="1" applyBorder="1" applyAlignment="1">
      <alignment vertical="top" wrapText="1"/>
    </xf>
    <xf numFmtId="0" fontId="15" fillId="0" borderId="208" xfId="0" applyFont="1" applyBorder="1" applyAlignment="1">
      <alignment horizontal="right" vertical="top"/>
    </xf>
    <xf numFmtId="0" fontId="15" fillId="0" borderId="146" xfId="0" applyFont="1" applyBorder="1" applyAlignment="1">
      <alignment horizontal="right" vertical="top"/>
    </xf>
    <xf numFmtId="0" fontId="15" fillId="0" borderId="146" xfId="0" applyFont="1" applyBorder="1" applyAlignment="1">
      <alignment horizontal="left" vertical="top" wrapText="1"/>
    </xf>
    <xf numFmtId="0" fontId="15" fillId="0" borderId="144" xfId="0" applyFont="1" applyBorder="1" applyAlignment="1">
      <alignment horizontal="left" vertical="top" wrapText="1"/>
    </xf>
    <xf numFmtId="0" fontId="15" fillId="0" borderId="201" xfId="0" applyFont="1" applyBorder="1" applyAlignment="1">
      <alignment vertical="top" wrapText="1"/>
    </xf>
    <xf numFmtId="0" fontId="34" fillId="0" borderId="206" xfId="0" applyFont="1" applyBorder="1" applyAlignment="1">
      <alignment vertical="top" wrapText="1"/>
    </xf>
    <xf numFmtId="0" fontId="34" fillId="0" borderId="209" xfId="0" applyFont="1" applyBorder="1" applyAlignment="1">
      <alignment vertical="top" wrapText="1"/>
    </xf>
    <xf numFmtId="0" fontId="15" fillId="0" borderId="0" xfId="0" applyFont="1" applyBorder="1" applyAlignment="1">
      <alignment vertical="top" wrapText="1"/>
    </xf>
    <xf numFmtId="0" fontId="15" fillId="0" borderId="127" xfId="0" applyFont="1" applyBorder="1" applyAlignment="1">
      <alignment vertical="top" wrapText="1"/>
    </xf>
    <xf numFmtId="0" fontId="15" fillId="0" borderId="0" xfId="0" applyFont="1" applyBorder="1" applyAlignment="1">
      <alignment horizontal="left" vertical="top" wrapText="1"/>
    </xf>
    <xf numFmtId="0" fontId="15" fillId="0" borderId="127" xfId="0" applyFont="1" applyBorder="1" applyAlignment="1">
      <alignment horizontal="left" vertical="top" wrapText="1"/>
    </xf>
    <xf numFmtId="0" fontId="4" fillId="0" borderId="138" xfId="0" applyFont="1" applyBorder="1" applyAlignment="1" applyProtection="1">
      <alignment horizontal="center"/>
    </xf>
    <xf numFmtId="0" fontId="4" fillId="0" borderId="2" xfId="0" applyFont="1" applyBorder="1" applyAlignment="1" applyProtection="1">
      <alignment horizontal="center"/>
    </xf>
    <xf numFmtId="0" fontId="4" fillId="0" borderId="3" xfId="0" applyFont="1" applyFill="1" applyBorder="1" applyAlignment="1" applyProtection="1">
      <alignment horizontal="center"/>
    </xf>
    <xf numFmtId="0" fontId="4" fillId="0" borderId="121" xfId="0" applyFont="1" applyFill="1" applyBorder="1" applyAlignment="1" applyProtection="1">
      <alignment horizontal="center"/>
    </xf>
    <xf numFmtId="0" fontId="15" fillId="0" borderId="160" xfId="0" applyFont="1" applyBorder="1" applyAlignment="1">
      <alignment horizontal="center" vertical="top"/>
    </xf>
    <xf numFmtId="0" fontId="15" fillId="0" borderId="217" xfId="0" applyFont="1" applyBorder="1" applyAlignment="1">
      <alignment horizontal="center" vertical="top"/>
    </xf>
    <xf numFmtId="0" fontId="15" fillId="0" borderId="160" xfId="0" applyFont="1" applyBorder="1" applyAlignment="1">
      <alignment horizontal="center" vertical="top" wrapText="1"/>
    </xf>
    <xf numFmtId="0" fontId="15" fillId="0" borderId="149" xfId="0" applyFont="1" applyBorder="1" applyAlignment="1">
      <alignment horizontal="center" vertical="top" wrapText="1"/>
    </xf>
    <xf numFmtId="0" fontId="15" fillId="0" borderId="97" xfId="0" applyFont="1" applyBorder="1" applyAlignment="1">
      <alignment horizontal="center" vertical="top" wrapText="1"/>
    </xf>
    <xf numFmtId="0" fontId="15" fillId="0" borderId="155" xfId="0" applyFont="1" applyBorder="1" applyAlignment="1">
      <alignment horizontal="right" vertical="top"/>
    </xf>
    <xf numFmtId="0" fontId="15" fillId="0" borderId="0" xfId="0" applyFont="1" applyBorder="1" applyAlignment="1">
      <alignment horizontal="right" vertical="top"/>
    </xf>
    <xf numFmtId="0" fontId="15" fillId="0" borderId="95" xfId="0" applyFont="1" applyBorder="1" applyAlignment="1">
      <alignment horizontal="center" vertical="top" wrapText="1"/>
    </xf>
    <xf numFmtId="0" fontId="15" fillId="0" borderId="191" xfId="0" applyFont="1" applyBorder="1" applyAlignment="1">
      <alignment horizontal="center" vertical="top" wrapText="1"/>
    </xf>
    <xf numFmtId="0" fontId="15" fillId="0" borderId="65" xfId="0" applyFont="1" applyBorder="1" applyAlignment="1">
      <alignment horizontal="center" vertical="top" wrapText="1"/>
    </xf>
    <xf numFmtId="0" fontId="15" fillId="0" borderId="34" xfId="0" applyFont="1" applyBorder="1" applyAlignment="1">
      <alignment horizontal="center" vertical="top" wrapText="1"/>
    </xf>
    <xf numFmtId="0" fontId="15" fillId="6" borderId="0" xfId="0" applyFont="1" applyFill="1" applyBorder="1" applyAlignment="1">
      <alignment horizontal="left" vertical="top" wrapText="1"/>
    </xf>
    <xf numFmtId="0" fontId="15" fillId="6" borderId="127" xfId="0" applyFont="1" applyFill="1" applyBorder="1" applyAlignment="1">
      <alignment horizontal="left" vertical="top" wrapText="1"/>
    </xf>
    <xf numFmtId="0" fontId="15" fillId="0" borderId="126" xfId="0" applyFont="1" applyBorder="1" applyAlignment="1">
      <alignment vertical="top" wrapText="1"/>
    </xf>
    <xf numFmtId="0" fontId="15" fillId="0" borderId="129" xfId="0" applyFont="1" applyBorder="1" applyAlignment="1">
      <alignment vertical="top" wrapText="1"/>
    </xf>
    <xf numFmtId="0" fontId="15" fillId="0" borderId="175" xfId="0" applyFont="1" applyBorder="1" applyAlignment="1">
      <alignment horizontal="center" vertical="top" wrapText="1"/>
    </xf>
    <xf numFmtId="0" fontId="15" fillId="0" borderId="162" xfId="0" applyFont="1" applyBorder="1" applyAlignment="1">
      <alignment horizontal="center" vertical="top" wrapText="1"/>
    </xf>
    <xf numFmtId="0" fontId="15" fillId="0" borderId="229" xfId="0" applyFont="1" applyBorder="1" applyAlignment="1">
      <alignment vertical="top" wrapText="1"/>
    </xf>
    <xf numFmtId="0" fontId="15" fillId="0" borderId="100" xfId="0" applyFont="1" applyBorder="1" applyAlignment="1">
      <alignment vertical="top" wrapText="1"/>
    </xf>
    <xf numFmtId="0" fontId="15" fillId="0" borderId="230" xfId="0" applyFont="1" applyBorder="1" applyAlignment="1">
      <alignment vertical="top" wrapText="1"/>
    </xf>
    <xf numFmtId="0" fontId="15" fillId="0" borderId="0" xfId="0" applyFont="1" applyBorder="1" applyAlignment="1">
      <alignment horizontal="right" vertical="top" wrapText="1"/>
    </xf>
    <xf numFmtId="171" fontId="15" fillId="0" borderId="224" xfId="0" applyNumberFormat="1" applyFont="1" applyBorder="1" applyAlignment="1">
      <alignment horizontal="center" vertical="top" wrapText="1"/>
    </xf>
    <xf numFmtId="171" fontId="15" fillId="0" borderId="180" xfId="0" applyNumberFormat="1" applyFont="1" applyBorder="1" applyAlignment="1">
      <alignment horizontal="center" vertical="top" wrapText="1"/>
    </xf>
    <xf numFmtId="171" fontId="15" fillId="0" borderId="87" xfId="0" applyNumberFormat="1" applyFont="1" applyBorder="1" applyAlignment="1">
      <alignment horizontal="center" vertical="top" wrapText="1"/>
    </xf>
    <xf numFmtId="0" fontId="15" fillId="0" borderId="0" xfId="0" applyFont="1" applyBorder="1" applyAlignment="1">
      <alignment horizontal="center" vertical="top" wrapText="1"/>
    </xf>
    <xf numFmtId="0" fontId="15" fillId="0" borderId="127" xfId="0" applyFont="1" applyBorder="1" applyAlignment="1">
      <alignment horizontal="center" vertical="top" wrapText="1"/>
    </xf>
    <xf numFmtId="0" fontId="15" fillId="0" borderId="0" xfId="0" applyFont="1" applyBorder="1" applyAlignment="1">
      <alignment horizontal="left"/>
    </xf>
    <xf numFmtId="0" fontId="15" fillId="0" borderId="127" xfId="0" applyFont="1" applyBorder="1" applyAlignment="1">
      <alignment horizontal="left"/>
    </xf>
    <xf numFmtId="0" fontId="15" fillId="0" borderId="68" xfId="0" applyFont="1" applyBorder="1" applyAlignment="1">
      <alignment vertical="top" wrapText="1"/>
    </xf>
    <xf numFmtId="0" fontId="15" fillId="0" borderId="123" xfId="0" applyFont="1" applyBorder="1" applyAlignment="1">
      <alignment vertical="top" wrapText="1"/>
    </xf>
    <xf numFmtId="0" fontId="15" fillId="0" borderId="231" xfId="0" applyFont="1" applyBorder="1" applyAlignment="1">
      <alignment vertical="top" wrapText="1"/>
    </xf>
    <xf numFmtId="0" fontId="15" fillId="0" borderId="186" xfId="0" applyFont="1" applyBorder="1" applyAlignment="1">
      <alignment horizontal="left" vertical="top" wrapText="1"/>
    </xf>
    <xf numFmtId="0" fontId="15" fillId="0" borderId="51" xfId="0" applyFont="1" applyBorder="1" applyAlignment="1">
      <alignment horizontal="left" vertical="top" wrapText="1"/>
    </xf>
    <xf numFmtId="0" fontId="15" fillId="0" borderId="225" xfId="0" applyFont="1" applyBorder="1" applyAlignment="1">
      <alignment horizontal="left" vertical="top" wrapText="1"/>
    </xf>
    <xf numFmtId="0" fontId="15" fillId="0" borderId="206" xfId="0" applyFont="1" applyBorder="1" applyAlignment="1">
      <alignment vertical="top" wrapText="1"/>
    </xf>
    <xf numFmtId="0" fontId="15" fillId="0" borderId="209" xfId="0" applyFont="1" applyBorder="1" applyAlignment="1">
      <alignment vertical="top" wrapText="1"/>
    </xf>
    <xf numFmtId="0" fontId="15" fillId="0" borderId="155" xfId="0" applyFont="1" applyBorder="1" applyAlignment="1">
      <alignment vertical="top" wrapText="1"/>
    </xf>
    <xf numFmtId="0" fontId="15" fillId="0" borderId="155" xfId="0" applyFont="1" applyBorder="1" applyAlignment="1">
      <alignment horizontal="left" vertical="top"/>
    </xf>
    <xf numFmtId="0" fontId="15" fillId="0" borderId="0" xfId="0" applyFont="1" applyBorder="1" applyAlignment="1">
      <alignment horizontal="left" vertical="top"/>
    </xf>
    <xf numFmtId="0" fontId="15" fillId="0" borderId="208" xfId="0" applyFont="1" applyBorder="1" applyAlignment="1">
      <alignment vertical="top" wrapText="1"/>
    </xf>
    <xf numFmtId="0" fontId="15" fillId="0" borderId="146" xfId="0" applyFont="1" applyBorder="1" applyAlignment="1">
      <alignment vertical="top" wrapText="1"/>
    </xf>
    <xf numFmtId="0" fontId="15" fillId="0" borderId="144" xfId="0" applyFont="1" applyBorder="1" applyAlignment="1">
      <alignment vertical="top" wrapText="1"/>
    </xf>
    <xf numFmtId="0" fontId="15" fillId="0" borderId="155" xfId="0" applyFont="1" applyBorder="1" applyAlignment="1">
      <alignment horizontal="left"/>
    </xf>
    <xf numFmtId="0" fontId="15" fillId="0" borderId="208" xfId="0" applyFont="1" applyBorder="1" applyAlignment="1">
      <alignment horizontal="left" vertical="top"/>
    </xf>
    <xf numFmtId="0" fontId="15" fillId="0" borderId="146" xfId="0" applyFont="1" applyBorder="1" applyAlignment="1">
      <alignment horizontal="left" vertical="top"/>
    </xf>
    <xf numFmtId="171" fontId="15" fillId="0" borderId="91" xfId="0" applyNumberFormat="1" applyFont="1" applyBorder="1" applyAlignment="1">
      <alignment horizontal="center" vertical="top" wrapText="1"/>
    </xf>
    <xf numFmtId="0" fontId="15" fillId="0" borderId="68" xfId="0" applyFont="1" applyBorder="1" applyAlignment="1">
      <alignment horizontal="left" vertical="top" wrapText="1"/>
    </xf>
    <xf numFmtId="0" fontId="15" fillId="0" borderId="123" xfId="0" applyFont="1" applyBorder="1" applyAlignment="1">
      <alignment horizontal="left" vertical="top" wrapText="1"/>
    </xf>
    <xf numFmtId="0" fontId="15" fillId="0" borderId="231" xfId="0" applyFont="1" applyBorder="1" applyAlignment="1">
      <alignment horizontal="left" vertical="top" wrapText="1"/>
    </xf>
    <xf numFmtId="171" fontId="15" fillId="0" borderId="224" xfId="0" applyNumberFormat="1" applyFont="1" applyBorder="1" applyAlignment="1">
      <alignment horizontal="center" vertical="top"/>
    </xf>
    <xf numFmtId="171" fontId="15" fillId="0" borderId="180" xfId="0" applyNumberFormat="1" applyFont="1" applyBorder="1" applyAlignment="1">
      <alignment horizontal="center" vertical="top"/>
    </xf>
    <xf numFmtId="171" fontId="15" fillId="0" borderId="91" xfId="0" applyNumberFormat="1" applyFont="1" applyBorder="1" applyAlignment="1">
      <alignment horizontal="center" vertical="top"/>
    </xf>
    <xf numFmtId="0" fontId="15" fillId="0" borderId="98" xfId="0" applyFont="1" applyBorder="1" applyAlignment="1">
      <alignment horizontal="center" vertical="top" wrapText="1"/>
    </xf>
    <xf numFmtId="0" fontId="4" fillId="0" borderId="235" xfId="0" applyFont="1" applyBorder="1" applyAlignment="1" applyProtection="1">
      <alignment horizontal="center"/>
    </xf>
    <xf numFmtId="0" fontId="4" fillId="0" borderId="236" xfId="0" applyFont="1" applyBorder="1" applyAlignment="1" applyProtection="1">
      <alignment horizontal="center"/>
    </xf>
    <xf numFmtId="0" fontId="4" fillId="0" borderId="237" xfId="0" applyFont="1" applyBorder="1" applyAlignment="1" applyProtection="1">
      <alignment horizontal="center"/>
    </xf>
    <xf numFmtId="0" fontId="4" fillId="0" borderId="1" xfId="0" applyFont="1" applyBorder="1" applyAlignment="1" applyProtection="1">
      <alignment horizontal="center"/>
    </xf>
    <xf numFmtId="0" fontId="4" fillId="0" borderId="0" xfId="0" applyFont="1" applyBorder="1" applyAlignment="1" applyProtection="1">
      <alignment horizontal="center"/>
    </xf>
    <xf numFmtId="0" fontId="4" fillId="0" borderId="128" xfId="0" applyFont="1" applyBorder="1" applyAlignment="1" applyProtection="1">
      <alignment horizontal="center"/>
    </xf>
    <xf numFmtId="0" fontId="15" fillId="0" borderId="164" xfId="0" applyFont="1" applyBorder="1" applyAlignment="1"/>
    <xf numFmtId="0" fontId="15" fillId="0" borderId="21" xfId="0" applyFont="1" applyBorder="1" applyAlignment="1"/>
    <xf numFmtId="0" fontId="15" fillId="0" borderId="238" xfId="0" applyFont="1" applyBorder="1" applyAlignment="1"/>
    <xf numFmtId="0" fontId="15" fillId="0" borderId="164" xfId="0" applyFont="1" applyBorder="1" applyAlignment="1">
      <alignment vertical="top" wrapText="1"/>
    </xf>
    <xf numFmtId="0" fontId="15" fillId="0" borderId="21" xfId="0" applyFont="1" applyBorder="1" applyAlignment="1">
      <alignment vertical="top" wrapText="1"/>
    </xf>
    <xf numFmtId="0" fontId="15" fillId="0" borderId="238" xfId="0" applyFont="1" applyBorder="1" applyAlignment="1">
      <alignment vertical="top" wrapText="1"/>
    </xf>
    <xf numFmtId="0" fontId="15" fillId="2" borderId="164" xfId="0" applyFont="1" applyFill="1" applyBorder="1" applyAlignment="1">
      <alignment horizontal="center"/>
    </xf>
    <xf numFmtId="0" fontId="15" fillId="2" borderId="21" xfId="0" applyFont="1" applyFill="1" applyBorder="1" applyAlignment="1">
      <alignment horizontal="center"/>
    </xf>
    <xf numFmtId="0" fontId="15" fillId="2" borderId="238" xfId="0" applyFont="1" applyFill="1" applyBorder="1" applyAlignment="1">
      <alignment horizontal="center"/>
    </xf>
    <xf numFmtId="0" fontId="15" fillId="5" borderId="164" xfId="0" applyFont="1" applyFill="1" applyBorder="1" applyAlignment="1">
      <alignment horizontal="center"/>
    </xf>
    <xf numFmtId="0" fontId="15" fillId="5" borderId="21" xfId="0" applyFont="1" applyFill="1" applyBorder="1" applyAlignment="1">
      <alignment horizontal="center"/>
    </xf>
    <xf numFmtId="0" fontId="15" fillId="5" borderId="238" xfId="0" applyFont="1" applyFill="1" applyBorder="1" applyAlignment="1">
      <alignment horizontal="center"/>
    </xf>
    <xf numFmtId="1" fontId="4" fillId="0" borderId="1" xfId="0" applyNumberFormat="1" applyFont="1" applyBorder="1" applyAlignment="1" applyProtection="1">
      <alignment horizontal="center"/>
    </xf>
    <xf numFmtId="1" fontId="5" fillId="0" borderId="0" xfId="0" applyNumberFormat="1" applyFont="1" applyBorder="1" applyAlignment="1" applyProtection="1">
      <alignment horizontal="center"/>
    </xf>
    <xf numFmtId="1" fontId="5" fillId="0" borderId="128" xfId="0" applyNumberFormat="1" applyFont="1" applyBorder="1" applyAlignment="1" applyProtection="1">
      <alignment horizontal="center"/>
    </xf>
    <xf numFmtId="0" fontId="34" fillId="0" borderId="3" xfId="0" applyFont="1" applyBorder="1" applyAlignment="1" applyProtection="1">
      <alignment horizontal="center"/>
    </xf>
    <xf numFmtId="0" fontId="34" fillId="0" borderId="232" xfId="0" applyFont="1" applyBorder="1" applyAlignment="1" applyProtection="1">
      <alignment horizontal="center"/>
    </xf>
    <xf numFmtId="0" fontId="15" fillId="0" borderId="157" xfId="0" applyFont="1" applyBorder="1" applyAlignment="1" applyProtection="1">
      <alignment horizontal="center"/>
    </xf>
    <xf numFmtId="0" fontId="15" fillId="0" borderId="6" xfId="0" applyFont="1" applyBorder="1" applyAlignment="1">
      <alignment vertical="top"/>
    </xf>
    <xf numFmtId="0" fontId="15" fillId="0" borderId="208" xfId="0" applyFont="1" applyBorder="1" applyAlignment="1"/>
    <xf numFmtId="0" fontId="15" fillId="0" borderId="146" xfId="0" applyFont="1" applyBorder="1" applyAlignment="1"/>
    <xf numFmtId="0" fontId="15" fillId="0" borderId="144" xfId="0" applyFont="1" applyBorder="1" applyAlignment="1"/>
    <xf numFmtId="0" fontId="15" fillId="0" borderId="233" xfId="0" applyFont="1" applyFill="1" applyBorder="1" applyAlignment="1">
      <alignment vertical="top" wrapText="1"/>
    </xf>
    <xf numFmtId="0" fontId="15" fillId="0" borderId="135" xfId="0" applyFont="1" applyFill="1" applyBorder="1" applyAlignment="1">
      <alignment vertical="top" wrapText="1"/>
    </xf>
    <xf numFmtId="0" fontId="15" fillId="0" borderId="234" xfId="0" applyFont="1" applyFill="1" applyBorder="1" applyAlignment="1">
      <alignment vertical="top" wrapText="1"/>
    </xf>
    <xf numFmtId="0" fontId="15" fillId="0" borderId="127" xfId="0" applyFont="1" applyBorder="1" applyAlignment="1">
      <alignment horizontal="left" vertical="top"/>
    </xf>
    <xf numFmtId="0" fontId="15" fillId="0" borderId="6" xfId="0" applyFont="1" applyBorder="1" applyAlignment="1">
      <alignment horizontal="center" vertical="top"/>
    </xf>
    <xf numFmtId="0" fontId="15" fillId="0" borderId="136" xfId="0" applyFont="1" applyBorder="1" applyAlignment="1">
      <alignment vertical="top" wrapText="1"/>
    </xf>
    <xf numFmtId="0" fontId="15" fillId="0" borderId="201" xfId="0" applyFont="1" applyBorder="1" applyAlignment="1"/>
    <xf numFmtId="0" fontId="15" fillId="0" borderId="206" xfId="0" applyFont="1" applyBorder="1" applyAlignment="1"/>
    <xf numFmtId="0" fontId="15" fillId="0" borderId="209" xfId="0" applyFont="1" applyBorder="1" applyAlignment="1"/>
    <xf numFmtId="0" fontId="15" fillId="0" borderId="68" xfId="0" applyFont="1" applyBorder="1" applyAlignment="1"/>
    <xf numFmtId="0" fontId="15" fillId="0" borderId="123" xfId="0" applyFont="1" applyBorder="1" applyAlignment="1"/>
    <xf numFmtId="0" fontId="15" fillId="0" borderId="231" xfId="0" applyFont="1" applyBorder="1" applyAlignment="1"/>
    <xf numFmtId="0" fontId="15" fillId="0" borderId="226" xfId="0" applyFont="1" applyBorder="1" applyAlignment="1">
      <alignment vertical="top" wrapText="1"/>
    </xf>
    <xf numFmtId="0" fontId="15" fillId="0" borderId="227" xfId="0" applyFont="1" applyBorder="1" applyAlignment="1">
      <alignment vertical="top" wrapText="1"/>
    </xf>
    <xf numFmtId="0" fontId="15" fillId="0" borderId="228" xfId="0" applyFont="1" applyBorder="1" applyAlignment="1">
      <alignment vertical="top" wrapText="1"/>
    </xf>
    <xf numFmtId="0" fontId="15" fillId="4" borderId="163" xfId="0" applyFont="1" applyFill="1" applyBorder="1" applyAlignment="1">
      <alignment horizontal="center"/>
    </xf>
    <xf numFmtId="0" fontId="15" fillId="0" borderId="208" xfId="0" applyFont="1" applyBorder="1" applyAlignment="1">
      <alignment vertical="top"/>
    </xf>
    <xf numFmtId="0" fontId="15" fillId="0" borderId="146" xfId="0" applyFont="1" applyBorder="1" applyAlignment="1">
      <alignment vertical="top"/>
    </xf>
    <xf numFmtId="0" fontId="15" fillId="0" borderId="144" xfId="0" applyFont="1" applyBorder="1" applyAlignment="1">
      <alignment vertical="top"/>
    </xf>
    <xf numFmtId="0" fontId="15" fillId="0" borderId="226" xfId="0" applyFont="1" applyBorder="1" applyAlignment="1"/>
    <xf numFmtId="0" fontId="15" fillId="0" borderId="227" xfId="0" applyFont="1" applyBorder="1" applyAlignment="1"/>
    <xf numFmtId="0" fontId="15" fillId="0" borderId="228" xfId="0" applyFont="1" applyBorder="1" applyAlignment="1"/>
    <xf numFmtId="0" fontId="15" fillId="0" borderId="34" xfId="0" applyFont="1" applyBorder="1" applyAlignment="1">
      <alignment horizontal="center" vertical="top"/>
    </xf>
    <xf numFmtId="0" fontId="15" fillId="0" borderId="98" xfId="0" applyFont="1" applyBorder="1" applyAlignment="1">
      <alignment horizontal="center" vertical="top"/>
    </xf>
    <xf numFmtId="0" fontId="15" fillId="0" borderId="208" xfId="0" applyFont="1" applyBorder="1" applyAlignment="1">
      <alignment horizontal="left" vertical="top" wrapText="1"/>
    </xf>
    <xf numFmtId="0" fontId="9" fillId="2" borderId="21" xfId="0" applyFont="1" applyFill="1" applyBorder="1" applyAlignment="1" applyProtection="1">
      <protection locked="0"/>
    </xf>
    <xf numFmtId="0" fontId="9" fillId="2" borderId="51" xfId="0" applyFont="1" applyFill="1" applyBorder="1" applyAlignment="1" applyProtection="1">
      <alignment horizontal="left"/>
      <protection locked="0"/>
    </xf>
    <xf numFmtId="0" fontId="0" fillId="0" borderId="3" xfId="0" applyBorder="1" applyAlignment="1">
      <alignment horizontal="center"/>
    </xf>
    <xf numFmtId="0" fontId="0" fillId="0" borderId="232" xfId="0" applyBorder="1" applyAlignment="1">
      <alignment horizontal="center"/>
    </xf>
    <xf numFmtId="0" fontId="9" fillId="2" borderId="163" xfId="0" applyFont="1" applyFill="1" applyBorder="1" applyAlignment="1">
      <alignment horizontal="center"/>
    </xf>
    <xf numFmtId="0" fontId="9" fillId="4" borderId="163" xfId="0" applyFont="1" applyFill="1" applyBorder="1" applyAlignment="1">
      <alignment horizontal="center"/>
    </xf>
    <xf numFmtId="0" fontId="9" fillId="5" borderId="163" xfId="0" applyFont="1" applyFill="1" applyBorder="1" applyAlignment="1">
      <alignment horizontal="center"/>
    </xf>
    <xf numFmtId="0" fontId="9" fillId="0" borderId="0" xfId="0" applyFont="1" applyBorder="1" applyAlignment="1">
      <alignment horizontal="right"/>
    </xf>
    <xf numFmtId="0" fontId="9" fillId="2" borderId="21" xfId="0" applyFont="1" applyFill="1" applyBorder="1" applyAlignment="1" applyProtection="1">
      <alignment horizontal="left"/>
      <protection locked="0"/>
    </xf>
    <xf numFmtId="0" fontId="9" fillId="2" borderId="51" xfId="0" applyFont="1" applyFill="1" applyBorder="1" applyAlignment="1" applyProtection="1">
      <protection locked="0"/>
    </xf>
    <xf numFmtId="0" fontId="9" fillId="5" borderId="0" xfId="0" applyFont="1" applyFill="1" applyBorder="1" applyAlignment="1" applyProtection="1">
      <alignment horizontal="center"/>
      <protection locked="0"/>
    </xf>
    <xf numFmtId="0" fontId="6" fillId="2" borderId="239" xfId="0" applyFont="1" applyFill="1" applyBorder="1" applyAlignment="1" applyProtection="1">
      <protection locked="0"/>
    </xf>
    <xf numFmtId="0" fontId="6" fillId="2" borderId="152" xfId="0" applyFont="1" applyFill="1" applyBorder="1" applyAlignment="1" applyProtection="1">
      <protection locked="0"/>
    </xf>
    <xf numFmtId="0" fontId="6" fillId="2" borderId="190" xfId="0" applyFont="1" applyFill="1" applyBorder="1" applyAlignment="1" applyProtection="1">
      <protection locked="0"/>
    </xf>
    <xf numFmtId="0" fontId="4" fillId="0" borderId="0" xfId="0" applyFont="1" applyAlignment="1">
      <alignment horizontal="center"/>
    </xf>
    <xf numFmtId="0" fontId="34" fillId="0" borderId="3" xfId="0" applyFont="1" applyBorder="1" applyAlignment="1">
      <alignment horizontal="center"/>
    </xf>
    <xf numFmtId="0" fontId="34" fillId="0" borderId="232" xfId="0" applyFont="1" applyBorder="1" applyAlignment="1">
      <alignment horizontal="center"/>
    </xf>
    <xf numFmtId="0" fontId="9" fillId="4" borderId="51" xfId="0" applyFont="1" applyFill="1" applyBorder="1" applyAlignment="1" applyProtection="1">
      <alignment horizontal="left"/>
    </xf>
    <xf numFmtId="0" fontId="6" fillId="0" borderId="26" xfId="0" applyFont="1" applyBorder="1" applyAlignment="1">
      <alignment horizontal="center"/>
    </xf>
    <xf numFmtId="0" fontId="6" fillId="0" borderId="92" xfId="0" applyFont="1" applyBorder="1" applyAlignment="1">
      <alignment horizontal="center"/>
    </xf>
    <xf numFmtId="164" fontId="6" fillId="0" borderId="240" xfId="0" applyNumberFormat="1" applyFont="1" applyFill="1" applyBorder="1" applyAlignment="1">
      <alignment horizontal="center"/>
    </xf>
    <xf numFmtId="164" fontId="6" fillId="0" borderId="27" xfId="0" applyNumberFormat="1" applyFont="1" applyFill="1" applyBorder="1" applyAlignment="1">
      <alignment horizontal="center"/>
    </xf>
    <xf numFmtId="0" fontId="6" fillId="0" borderId="17" xfId="0" applyFont="1" applyBorder="1" applyAlignment="1"/>
    <xf numFmtId="0" fontId="6" fillId="0" borderId="123" xfId="0" applyFont="1" applyBorder="1" applyAlignment="1"/>
    <xf numFmtId="0" fontId="6" fillId="0" borderId="24" xfId="0" applyFont="1" applyBorder="1" applyAlignment="1"/>
    <xf numFmtId="164" fontId="6" fillId="0" borderId="82" xfId="0" applyNumberFormat="1" applyFont="1" applyFill="1" applyBorder="1" applyAlignment="1"/>
    <xf numFmtId="164" fontId="6" fillId="0" borderId="125" xfId="0" applyNumberFormat="1" applyFont="1" applyFill="1" applyBorder="1" applyAlignment="1"/>
    <xf numFmtId="164" fontId="6" fillId="0" borderId="81" xfId="0" applyNumberFormat="1" applyFont="1" applyFill="1" applyBorder="1" applyAlignment="1"/>
    <xf numFmtId="164" fontId="6" fillId="0" borderId="104" xfId="0" applyNumberFormat="1" applyFont="1" applyFill="1" applyBorder="1" applyAlignment="1">
      <alignment horizontal="center"/>
    </xf>
    <xf numFmtId="164" fontId="6" fillId="0" borderId="241" xfId="0" applyNumberFormat="1" applyFont="1" applyFill="1" applyBorder="1" applyAlignment="1">
      <alignment horizontal="center"/>
    </xf>
    <xf numFmtId="164" fontId="6" fillId="0" borderId="242" xfId="0" applyNumberFormat="1" applyFont="1" applyFill="1" applyBorder="1" applyAlignment="1">
      <alignment horizontal="center"/>
    </xf>
    <xf numFmtId="164" fontId="6" fillId="0" borderId="200" xfId="0" applyNumberFormat="1" applyFont="1" applyFill="1" applyBorder="1" applyAlignment="1">
      <alignment horizontal="left"/>
    </xf>
    <xf numFmtId="164" fontId="6" fillId="0" borderId="206" xfId="0" applyNumberFormat="1" applyFont="1" applyFill="1" applyBorder="1" applyAlignment="1">
      <alignment horizontal="left"/>
    </xf>
    <xf numFmtId="164" fontId="6" fillId="0" borderId="147" xfId="0" applyNumberFormat="1" applyFont="1" applyFill="1" applyBorder="1" applyAlignment="1">
      <alignment horizontal="left"/>
    </xf>
    <xf numFmtId="164" fontId="6" fillId="0" borderId="17" xfId="0" applyNumberFormat="1" applyFont="1" applyFill="1" applyBorder="1" applyAlignment="1"/>
    <xf numFmtId="164" fontId="6" fillId="0" borderId="123" xfId="0" applyNumberFormat="1" applyFont="1" applyFill="1" applyBorder="1" applyAlignment="1"/>
    <xf numFmtId="164" fontId="6" fillId="0" borderId="24" xfId="0" applyNumberFormat="1" applyFont="1" applyFill="1" applyBorder="1" applyAlignment="1"/>
    <xf numFmtId="0" fontId="9" fillId="0" borderId="64" xfId="0" applyFont="1" applyBorder="1" applyAlignment="1">
      <alignment horizontal="center"/>
    </xf>
    <xf numFmtId="0" fontId="9" fillId="0" borderId="0" xfId="0" applyFont="1" applyAlignment="1">
      <alignment horizontal="center"/>
    </xf>
    <xf numFmtId="0" fontId="6" fillId="0" borderId="49" xfId="0" applyFont="1" applyBorder="1" applyAlignment="1">
      <alignment horizontal="center"/>
    </xf>
    <xf numFmtId="0" fontId="6" fillId="0" borderId="8" xfId="0" applyFont="1" applyBorder="1" applyAlignment="1">
      <alignment horizontal="center"/>
    </xf>
    <xf numFmtId="0" fontId="6" fillId="0" borderId="50" xfId="0" applyFont="1" applyBorder="1" applyAlignment="1">
      <alignment horizontal="center"/>
    </xf>
    <xf numFmtId="0" fontId="6" fillId="0" borderId="0" xfId="0" applyFont="1" applyAlignment="1">
      <alignment horizontal="center"/>
    </xf>
    <xf numFmtId="0" fontId="6" fillId="0" borderId="0" xfId="0" applyFont="1" applyBorder="1" applyAlignment="1">
      <alignment horizontal="center"/>
    </xf>
    <xf numFmtId="0" fontId="6" fillId="0" borderId="28" xfId="0" applyFont="1" applyBorder="1" applyAlignment="1">
      <alignment horizontal="center"/>
    </xf>
    <xf numFmtId="0" fontId="6" fillId="0" borderId="27" xfId="0" applyFont="1" applyBorder="1" applyAlignment="1">
      <alignment horizontal="center"/>
    </xf>
    <xf numFmtId="0" fontId="6" fillId="0" borderId="127" xfId="0" applyFont="1" applyBorder="1" applyAlignment="1">
      <alignment horizontal="center"/>
    </xf>
    <xf numFmtId="0" fontId="6" fillId="0" borderId="26" xfId="0" applyFont="1" applyFill="1" applyBorder="1" applyAlignment="1">
      <alignment horizontal="center"/>
    </xf>
    <xf numFmtId="0" fontId="6" fillId="0" borderId="63" xfId="0" applyFont="1" applyFill="1" applyBorder="1" applyAlignment="1">
      <alignment horizontal="center"/>
    </xf>
    <xf numFmtId="0" fontId="6" fillId="0" borderId="31" xfId="0" applyFont="1" applyBorder="1" applyAlignment="1">
      <alignment horizontal="center"/>
    </xf>
    <xf numFmtId="0" fontId="6" fillId="0" borderId="27" xfId="0" applyFont="1" applyFill="1" applyBorder="1" applyAlignment="1">
      <alignment horizontal="center"/>
    </xf>
    <xf numFmtId="0" fontId="6" fillId="0" borderId="220" xfId="0" applyFont="1" applyBorder="1" applyAlignment="1">
      <alignment horizontal="center"/>
    </xf>
    <xf numFmtId="0" fontId="6" fillId="0" borderId="169" xfId="0" applyFont="1" applyBorder="1" applyAlignment="1">
      <alignment horizontal="center"/>
    </xf>
    <xf numFmtId="0" fontId="6" fillId="0" borderId="187" xfId="0" applyFont="1" applyBorder="1" applyAlignment="1">
      <alignment horizontal="center"/>
    </xf>
    <xf numFmtId="0" fontId="6" fillId="0" borderId="92" xfId="0" applyFont="1" applyFill="1" applyBorder="1" applyAlignment="1">
      <alignment horizontal="center"/>
    </xf>
    <xf numFmtId="0" fontId="6" fillId="0" borderId="240" xfId="0" applyFont="1" applyBorder="1" applyAlignment="1">
      <alignment horizontal="center"/>
    </xf>
    <xf numFmtId="0" fontId="6" fillId="0" borderId="53" xfId="0" applyFont="1" applyBorder="1" applyAlignment="1">
      <alignment horizontal="left"/>
    </xf>
    <xf numFmtId="0" fontId="6" fillId="0" borderId="45" xfId="0" applyFont="1" applyBorder="1" applyAlignment="1">
      <alignment horizontal="left"/>
    </xf>
    <xf numFmtId="0" fontId="6" fillId="0" borderId="46" xfId="0" applyFont="1" applyBorder="1" applyAlignment="1">
      <alignment horizontal="left"/>
    </xf>
    <xf numFmtId="0" fontId="6" fillId="0" borderId="47" xfId="0" applyFont="1" applyBorder="1" applyAlignment="1">
      <alignment horizontal="left"/>
    </xf>
    <xf numFmtId="0" fontId="6" fillId="0" borderId="54" xfId="0" applyFont="1" applyBorder="1" applyAlignment="1">
      <alignment horizontal="left"/>
    </xf>
    <xf numFmtId="0" fontId="13" fillId="0" borderId="0" xfId="0" applyFont="1" applyAlignment="1">
      <alignment horizontal="center"/>
    </xf>
    <xf numFmtId="0" fontId="6" fillId="0" borderId="40" xfId="0" applyFont="1" applyBorder="1" applyAlignment="1">
      <alignment horizontal="left"/>
    </xf>
    <xf numFmtId="0" fontId="6" fillId="0" borderId="6" xfId="0" applyFont="1" applyBorder="1" applyAlignment="1">
      <alignment horizontal="left"/>
    </xf>
    <xf numFmtId="0" fontId="6" fillId="0" borderId="30" xfId="0" applyFont="1" applyBorder="1" applyAlignment="1">
      <alignment horizontal="left"/>
    </xf>
    <xf numFmtId="0" fontId="6" fillId="0" borderId="71" xfId="0" applyFont="1" applyBorder="1" applyAlignment="1">
      <alignment horizontal="left"/>
    </xf>
    <xf numFmtId="0" fontId="6" fillId="0" borderId="78" xfId="0" applyFont="1" applyBorder="1" applyAlignment="1">
      <alignment horizontal="left"/>
    </xf>
    <xf numFmtId="0" fontId="6" fillId="0" borderId="102" xfId="0" applyFont="1" applyBorder="1" applyAlignment="1">
      <alignment horizontal="left"/>
    </xf>
    <xf numFmtId="0" fontId="34" fillId="0" borderId="17" xfId="0" applyFont="1" applyBorder="1" applyAlignment="1"/>
    <xf numFmtId="0" fontId="34" fillId="0" borderId="123" xfId="0" applyFont="1" applyBorder="1" applyAlignment="1"/>
    <xf numFmtId="0" fontId="34" fillId="0" borderId="24" xfId="0" applyFont="1" applyBorder="1" applyAlignment="1"/>
    <xf numFmtId="0" fontId="34" fillId="2" borderId="17" xfId="0" applyFont="1" applyFill="1" applyBorder="1" applyAlignment="1" applyProtection="1">
      <protection locked="0"/>
    </xf>
    <xf numFmtId="0" fontId="34" fillId="2" borderId="123" xfId="0" applyFont="1" applyFill="1" applyBorder="1" applyAlignment="1" applyProtection="1">
      <protection locked="0"/>
    </xf>
    <xf numFmtId="0" fontId="34" fillId="2" borderId="24" xfId="0" applyFont="1" applyFill="1" applyBorder="1" applyAlignment="1" applyProtection="1">
      <protection locked="0"/>
    </xf>
    <xf numFmtId="0" fontId="34" fillId="0" borderId="221" xfId="0" applyFont="1" applyBorder="1" applyAlignment="1"/>
    <xf numFmtId="0" fontId="34" fillId="0" borderId="227" xfId="0" applyFont="1" applyBorder="1" applyAlignment="1"/>
    <xf numFmtId="0" fontId="34" fillId="0" borderId="245" xfId="0" applyFont="1" applyBorder="1" applyAlignment="1"/>
    <xf numFmtId="0" fontId="34" fillId="0" borderId="17" xfId="0" applyFont="1" applyBorder="1" applyAlignment="1">
      <alignment horizontal="center"/>
    </xf>
    <xf numFmtId="0" fontId="34" fillId="0" borderId="123" xfId="0" applyFont="1" applyBorder="1" applyAlignment="1">
      <alignment horizontal="center"/>
    </xf>
    <xf numFmtId="0" fontId="34" fillId="0" borderId="24" xfId="0" applyFont="1" applyBorder="1" applyAlignment="1">
      <alignment horizontal="center"/>
    </xf>
    <xf numFmtId="0" fontId="6" fillId="0" borderId="155" xfId="0" applyFont="1" applyBorder="1" applyAlignment="1">
      <alignment horizontal="center"/>
    </xf>
    <xf numFmtId="0" fontId="6" fillId="0" borderId="202" xfId="0" applyFont="1" applyBorder="1" applyAlignment="1">
      <alignment horizontal="center"/>
    </xf>
    <xf numFmtId="0" fontId="34" fillId="0" borderId="23" xfId="0" applyFont="1" applyBorder="1" applyAlignment="1">
      <alignment horizontal="center"/>
    </xf>
    <xf numFmtId="0" fontId="34" fillId="0" borderId="148" xfId="0" applyFont="1" applyBorder="1" applyAlignment="1">
      <alignment horizontal="center"/>
    </xf>
    <xf numFmtId="0" fontId="34" fillId="0" borderId="6" xfId="0" applyFont="1" applyBorder="1" applyAlignment="1">
      <alignment horizontal="center"/>
    </xf>
    <xf numFmtId="0" fontId="34" fillId="0" borderId="4" xfId="0" applyFont="1" applyBorder="1" applyAlignment="1">
      <alignment horizontal="center"/>
    </xf>
    <xf numFmtId="0" fontId="34" fillId="0" borderId="200" xfId="0" applyFont="1" applyBorder="1" applyAlignment="1">
      <alignment horizontal="center"/>
    </xf>
    <xf numFmtId="0" fontId="34" fillId="0" borderId="206" xfId="0" applyFont="1" applyBorder="1" applyAlignment="1">
      <alignment horizontal="center"/>
    </xf>
    <xf numFmtId="0" fontId="34" fillId="0" borderId="147" xfId="0" applyFont="1" applyBorder="1" applyAlignment="1">
      <alignment horizontal="center"/>
    </xf>
    <xf numFmtId="0" fontId="32" fillId="0" borderId="239" xfId="0" applyFont="1" applyBorder="1" applyAlignment="1">
      <alignment horizontal="center"/>
    </xf>
    <xf numFmtId="0" fontId="32" fillId="0" borderId="152" xfId="0" applyFont="1" applyBorder="1" applyAlignment="1">
      <alignment horizontal="center"/>
    </xf>
    <xf numFmtId="0" fontId="32" fillId="0" borderId="190" xfId="0" applyFont="1" applyBorder="1" applyAlignment="1">
      <alignment horizontal="center"/>
    </xf>
    <xf numFmtId="0" fontId="6" fillId="0" borderId="41" xfId="0" applyFont="1" applyBorder="1" applyAlignment="1">
      <alignment horizontal="center"/>
    </xf>
    <xf numFmtId="0" fontId="6" fillId="0" borderId="55" xfId="0" applyFont="1" applyBorder="1" applyAlignment="1">
      <alignment horizontal="center"/>
    </xf>
    <xf numFmtId="0" fontId="6" fillId="0" borderId="243" xfId="0" applyFont="1" applyBorder="1" applyAlignment="1">
      <alignment horizontal="center"/>
    </xf>
    <xf numFmtId="0" fontId="6" fillId="0" borderId="244" xfId="0" applyFont="1" applyBorder="1" applyAlignment="1">
      <alignment horizontal="center"/>
    </xf>
    <xf numFmtId="0" fontId="6" fillId="0" borderId="56" xfId="0" applyFont="1" applyBorder="1" applyAlignment="1">
      <alignment horizontal="center"/>
    </xf>
    <xf numFmtId="0" fontId="6" fillId="0" borderId="36" xfId="0" applyFont="1" applyBorder="1" applyAlignment="1">
      <alignment horizontal="left"/>
    </xf>
    <xf numFmtId="0" fontId="6" fillId="0" borderId="23" xfId="0" applyFont="1" applyBorder="1" applyAlignment="1">
      <alignment horizontal="left"/>
    </xf>
    <xf numFmtId="0" fontId="6" fillId="0" borderId="63" xfId="0" applyFont="1" applyBorder="1" applyAlignment="1">
      <alignment horizontal="center"/>
    </xf>
    <xf numFmtId="0" fontId="20" fillId="0" borderId="69" xfId="0" applyFont="1" applyBorder="1" applyAlignment="1" applyProtection="1">
      <alignment horizontal="center"/>
    </xf>
    <xf numFmtId="0" fontId="20" fillId="0" borderId="0" xfId="0" applyFont="1" applyBorder="1" applyAlignment="1" applyProtection="1">
      <alignment horizontal="center"/>
    </xf>
    <xf numFmtId="0" fontId="20" fillId="0" borderId="13" xfId="0" applyFont="1" applyBorder="1" applyAlignment="1" applyProtection="1">
      <alignment horizontal="center"/>
    </xf>
    <xf numFmtId="0" fontId="20" fillId="0" borderId="222" xfId="0" applyFont="1" applyBorder="1" applyAlignment="1" applyProtection="1">
      <alignment horizontal="center"/>
    </xf>
    <xf numFmtId="0" fontId="20" fillId="0" borderId="126" xfId="0" applyFont="1" applyBorder="1" applyAlignment="1" applyProtection="1">
      <alignment horizontal="center"/>
    </xf>
    <xf numFmtId="0" fontId="20" fillId="0" borderId="294" xfId="0" applyFont="1" applyBorder="1" applyAlignment="1" applyProtection="1">
      <alignment horizontal="center"/>
    </xf>
    <xf numFmtId="0" fontId="20" fillId="5" borderId="6" xfId="0" applyFont="1" applyFill="1" applyBorder="1" applyAlignment="1">
      <alignment horizontal="center"/>
    </xf>
    <xf numFmtId="0" fontId="15" fillId="0" borderId="0" xfId="0" applyFont="1" applyBorder="1" applyAlignment="1">
      <alignment horizontal="center"/>
    </xf>
    <xf numFmtId="3" fontId="20" fillId="5" borderId="6" xfId="0" applyNumberFormat="1" applyFont="1" applyFill="1" applyBorder="1" applyAlignment="1">
      <alignment horizontal="center"/>
    </xf>
    <xf numFmtId="3" fontId="20" fillId="5" borderId="17" xfId="0" applyNumberFormat="1" applyFont="1" applyFill="1" applyBorder="1" applyAlignment="1">
      <alignment horizontal="center"/>
    </xf>
    <xf numFmtId="3" fontId="20" fillId="5" borderId="54" xfId="0" applyNumberFormat="1" applyFont="1" applyFill="1" applyBorder="1" applyAlignment="1">
      <alignment horizontal="center"/>
    </xf>
    <xf numFmtId="3" fontId="20" fillId="5" borderId="80" xfId="0" applyNumberFormat="1" applyFont="1" applyFill="1" applyBorder="1" applyAlignment="1">
      <alignment horizontal="center"/>
    </xf>
    <xf numFmtId="0" fontId="20" fillId="0" borderId="64" xfId="0" applyFont="1" applyBorder="1" applyAlignment="1">
      <alignment horizontal="right"/>
    </xf>
    <xf numFmtId="0" fontId="20" fillId="0" borderId="0" xfId="0" applyFont="1" applyBorder="1" applyAlignment="1">
      <alignment horizontal="right"/>
    </xf>
    <xf numFmtId="0" fontId="3" fillId="0" borderId="18" xfId="0" applyFont="1" applyBorder="1" applyAlignment="1"/>
    <xf numFmtId="0" fontId="20" fillId="5" borderId="45" xfId="0" applyFont="1" applyFill="1" applyBorder="1" applyAlignment="1">
      <alignment horizontal="center"/>
    </xf>
    <xf numFmtId="0" fontId="20" fillId="0" borderId="258" xfId="0" applyFont="1" applyBorder="1" applyAlignment="1">
      <alignment horizontal="right"/>
    </xf>
    <xf numFmtId="0" fontId="20" fillId="0" borderId="126" xfId="0" applyFont="1" applyBorder="1" applyAlignment="1">
      <alignment horizontal="right"/>
    </xf>
    <xf numFmtId="0" fontId="20" fillId="0" borderId="1" xfId="0" applyFont="1" applyBorder="1" applyAlignment="1">
      <alignment horizontal="center"/>
    </xf>
    <xf numFmtId="0" fontId="20" fillId="0" borderId="0" xfId="0" applyFont="1" applyBorder="1" applyAlignment="1">
      <alignment horizontal="center"/>
    </xf>
    <xf numFmtId="0" fontId="20" fillId="0" borderId="0" xfId="0" applyFont="1" applyBorder="1" applyAlignment="1">
      <alignment horizontal="left"/>
    </xf>
    <xf numFmtId="0" fontId="20" fillId="0" borderId="128" xfId="0" applyFont="1" applyBorder="1" applyAlignment="1">
      <alignment horizontal="left"/>
    </xf>
    <xf numFmtId="0" fontId="21" fillId="0" borderId="1" xfId="0" applyFont="1" applyBorder="1" applyAlignment="1">
      <alignment horizontal="right"/>
    </xf>
    <xf numFmtId="0" fontId="21" fillId="0" borderId="0" xfId="0" applyFont="1" applyBorder="1" applyAlignment="1">
      <alignment horizontal="right"/>
    </xf>
    <xf numFmtId="0" fontId="22" fillId="0" borderId="3" xfId="0" applyFont="1" applyBorder="1" applyAlignment="1">
      <alignment horizontal="center"/>
    </xf>
    <xf numFmtId="0" fontId="22" fillId="0" borderId="232" xfId="0" applyFont="1" applyBorder="1" applyAlignment="1">
      <alignment horizontal="center"/>
    </xf>
    <xf numFmtId="0" fontId="22" fillId="0" borderId="121" xfId="0" applyFont="1" applyBorder="1" applyAlignment="1">
      <alignment horizontal="center"/>
    </xf>
    <xf numFmtId="0" fontId="20" fillId="0" borderId="123" xfId="0" applyFont="1" applyBorder="1" applyAlignment="1" applyProtection="1">
      <alignment horizontal="right"/>
      <protection locked="0"/>
    </xf>
    <xf numFmtId="0" fontId="20" fillId="0" borderId="1" xfId="0" applyFont="1" applyBorder="1" applyAlignment="1"/>
    <xf numFmtId="0" fontId="20" fillId="0" borderId="0" xfId="0" applyFont="1" applyBorder="1" applyAlignment="1"/>
    <xf numFmtId="0" fontId="20" fillId="0" borderId="128" xfId="0" applyFont="1" applyBorder="1" applyAlignment="1"/>
    <xf numFmtId="0" fontId="21" fillId="0" borderId="0" xfId="0" applyFont="1" applyBorder="1" applyAlignment="1">
      <alignment horizontal="center"/>
    </xf>
    <xf numFmtId="0" fontId="21" fillId="0" borderId="128" xfId="0" applyFont="1" applyBorder="1" applyAlignment="1">
      <alignment horizontal="center"/>
    </xf>
    <xf numFmtId="2" fontId="20" fillId="5" borderId="82" xfId="0" applyNumberFormat="1" applyFont="1" applyFill="1" applyBorder="1" applyAlignment="1">
      <alignment horizontal="right"/>
    </xf>
    <xf numFmtId="2" fontId="20" fillId="5" borderId="125" xfId="0" applyNumberFormat="1" applyFont="1" applyFill="1" applyBorder="1" applyAlignment="1">
      <alignment horizontal="right"/>
    </xf>
    <xf numFmtId="2" fontId="20" fillId="5" borderId="93" xfId="0" applyNumberFormat="1" applyFont="1" applyFill="1" applyBorder="1" applyAlignment="1">
      <alignment horizontal="right"/>
    </xf>
    <xf numFmtId="0" fontId="20" fillId="0" borderId="235" xfId="0" applyFont="1" applyBorder="1" applyAlignment="1">
      <alignment horizontal="center"/>
    </xf>
    <xf numFmtId="0" fontId="20" fillId="0" borderId="236" xfId="0" applyFont="1" applyBorder="1" applyAlignment="1">
      <alignment horizontal="center"/>
    </xf>
    <xf numFmtId="0" fontId="20" fillId="0" borderId="237" xfId="0" applyFont="1" applyBorder="1" applyAlignment="1">
      <alignment horizontal="center"/>
    </xf>
    <xf numFmtId="0" fontId="20" fillId="0" borderId="1" xfId="0" applyFont="1" applyBorder="1" applyAlignment="1">
      <alignment horizontal="right"/>
    </xf>
    <xf numFmtId="0" fontId="20" fillId="3" borderId="146" xfId="0" applyFont="1" applyFill="1" applyBorder="1" applyAlignment="1" applyProtection="1">
      <alignment horizontal="center"/>
      <protection locked="0"/>
    </xf>
    <xf numFmtId="0" fontId="20" fillId="0" borderId="128" xfId="0" applyFont="1" applyBorder="1" applyAlignment="1">
      <alignment horizontal="center"/>
    </xf>
    <xf numFmtId="0" fontId="20" fillId="0" borderId="126" xfId="0" applyFont="1" applyBorder="1" applyAlignment="1">
      <alignment horizontal="left"/>
    </xf>
    <xf numFmtId="0" fontId="20" fillId="0" borderId="294" xfId="0" applyFont="1" applyBorder="1" applyAlignment="1">
      <alignment horizontal="left"/>
    </xf>
    <xf numFmtId="2" fontId="20" fillId="5" borderId="81" xfId="0" applyNumberFormat="1" applyFont="1" applyFill="1" applyBorder="1" applyAlignment="1">
      <alignment horizontal="right"/>
    </xf>
    <xf numFmtId="0" fontId="10" fillId="0" borderId="41" xfId="0" applyFont="1" applyBorder="1" applyAlignment="1" applyProtection="1">
      <alignment horizontal="center"/>
    </xf>
    <xf numFmtId="0" fontId="10" fillId="0" borderId="55" xfId="0" applyFont="1" applyBorder="1" applyAlignment="1" applyProtection="1">
      <alignment horizontal="center"/>
    </xf>
    <xf numFmtId="0" fontId="10" fillId="0" borderId="56" xfId="0" applyFont="1" applyBorder="1" applyAlignment="1" applyProtection="1">
      <alignment horizontal="center"/>
    </xf>
    <xf numFmtId="0" fontId="3" fillId="0" borderId="130" xfId="0" applyFont="1" applyBorder="1" applyAlignment="1">
      <alignment horizontal="center"/>
    </xf>
    <xf numFmtId="0" fontId="26" fillId="0" borderId="239" xfId="0" applyFont="1" applyBorder="1" applyAlignment="1">
      <alignment horizontal="center"/>
    </xf>
    <xf numFmtId="0" fontId="26" fillId="0" borderId="152" xfId="0" applyFont="1" applyBorder="1" applyAlignment="1">
      <alignment horizontal="center"/>
    </xf>
    <xf numFmtId="0" fontId="26" fillId="0" borderId="190" xfId="0" applyFont="1" applyBorder="1" applyAlignment="1">
      <alignment horizontal="center"/>
    </xf>
    <xf numFmtId="0" fontId="9" fillId="0" borderId="0" xfId="0" applyFont="1" applyBorder="1" applyAlignment="1" applyProtection="1"/>
    <xf numFmtId="0" fontId="9" fillId="0" borderId="202" xfId="0" applyFont="1" applyBorder="1" applyAlignment="1" applyProtection="1"/>
    <xf numFmtId="0" fontId="9" fillId="0" borderId="69" xfId="0" applyFont="1" applyBorder="1" applyAlignment="1" applyProtection="1">
      <alignment horizontal="left"/>
    </xf>
    <xf numFmtId="0" fontId="9" fillId="0" borderId="0" xfId="0" applyFont="1" applyBorder="1" applyAlignment="1" applyProtection="1">
      <alignment horizontal="left"/>
    </xf>
    <xf numFmtId="0" fontId="34" fillId="0" borderId="0" xfId="0" applyFont="1" applyBorder="1" applyAlignment="1" applyProtection="1"/>
    <xf numFmtId="0" fontId="34" fillId="0" borderId="202" xfId="0" applyFont="1" applyBorder="1" applyAlignment="1" applyProtection="1"/>
    <xf numFmtId="0" fontId="9" fillId="0" borderId="6" xfId="0" applyFont="1" applyBorder="1" applyAlignment="1" applyProtection="1">
      <alignment horizontal="center"/>
    </xf>
    <xf numFmtId="0" fontId="15" fillId="0" borderId="202" xfId="0" applyFont="1" applyBorder="1" applyAlignment="1">
      <alignment horizontal="center"/>
    </xf>
    <xf numFmtId="0" fontId="9" fillId="0" borderId="69" xfId="0" applyFont="1" applyBorder="1" applyAlignment="1" applyProtection="1">
      <alignment horizontal="center"/>
    </xf>
    <xf numFmtId="0" fontId="9" fillId="0" borderId="0" xfId="0" applyFont="1" applyBorder="1" applyAlignment="1" applyProtection="1">
      <alignment horizontal="center"/>
    </xf>
    <xf numFmtId="0" fontId="9" fillId="0" borderId="13" xfId="0" applyFont="1" applyBorder="1" applyAlignment="1" applyProtection="1">
      <alignment horizontal="center"/>
    </xf>
    <xf numFmtId="0" fontId="20" fillId="0" borderId="64" xfId="0" applyFont="1" applyBorder="1" applyAlignment="1" applyProtection="1">
      <alignment horizontal="center"/>
    </xf>
    <xf numFmtId="0" fontId="9" fillId="0" borderId="5" xfId="0" applyFont="1" applyBorder="1" applyAlignment="1" applyProtection="1">
      <alignment horizontal="right"/>
    </xf>
    <xf numFmtId="0" fontId="9" fillId="0" borderId="6" xfId="0" applyFont="1" applyBorder="1" applyAlignment="1" applyProtection="1">
      <alignment horizontal="right"/>
    </xf>
    <xf numFmtId="0" fontId="9" fillId="0" borderId="168" xfId="0" applyFont="1" applyBorder="1" applyAlignment="1" applyProtection="1">
      <alignment horizontal="right"/>
    </xf>
    <xf numFmtId="0" fontId="9" fillId="0" borderId="22" xfId="0" applyFont="1" applyBorder="1" applyAlignment="1" applyProtection="1">
      <alignment horizontal="right"/>
    </xf>
    <xf numFmtId="0" fontId="9" fillId="0" borderId="5" xfId="0" applyFont="1" applyBorder="1" applyAlignment="1" applyProtection="1"/>
    <xf numFmtId="0" fontId="9" fillId="0" borderId="6" xfId="0" applyFont="1" applyBorder="1" applyAlignment="1" applyProtection="1"/>
    <xf numFmtId="0" fontId="9" fillId="0" borderId="30" xfId="0" applyFont="1" applyBorder="1" applyAlignment="1" applyProtection="1"/>
    <xf numFmtId="0" fontId="9" fillId="0" borderId="22" xfId="0" applyFont="1" applyBorder="1" applyAlignment="1" applyProtection="1"/>
    <xf numFmtId="0" fontId="9" fillId="0" borderId="38" xfId="0" applyFont="1" applyBorder="1" applyAlignment="1" applyProtection="1"/>
    <xf numFmtId="0" fontId="15" fillId="0" borderId="185" xfId="0" applyFont="1" applyBorder="1" applyAlignment="1">
      <alignment horizontal="center"/>
    </xf>
    <xf numFmtId="0" fontId="15" fillId="0" borderId="23" xfId="0" applyFont="1" applyBorder="1" applyAlignment="1">
      <alignment horizontal="center"/>
    </xf>
    <xf numFmtId="0" fontId="15" fillId="0" borderId="73" xfId="0" applyFont="1" applyBorder="1" applyAlignment="1">
      <alignment horizontal="center"/>
    </xf>
    <xf numFmtId="0" fontId="20" fillId="2" borderId="61" xfId="0" applyFont="1" applyFill="1" applyBorder="1" applyAlignment="1" applyProtection="1">
      <alignment horizontal="center"/>
      <protection locked="0"/>
    </xf>
    <xf numFmtId="0" fontId="20" fillId="2" borderId="45" xfId="0" applyFont="1" applyFill="1" applyBorder="1" applyAlignment="1" applyProtection="1">
      <alignment horizontal="center"/>
      <protection locked="0"/>
    </xf>
    <xf numFmtId="165" fontId="20" fillId="0" borderId="45" xfId="0" applyNumberFormat="1" applyFont="1" applyBorder="1" applyAlignment="1" applyProtection="1">
      <alignment horizontal="center"/>
    </xf>
    <xf numFmtId="165" fontId="20" fillId="0" borderId="46" xfId="0" applyNumberFormat="1" applyFont="1" applyBorder="1" applyAlignment="1" applyProtection="1">
      <alignment horizontal="center"/>
    </xf>
    <xf numFmtId="0" fontId="9" fillId="0" borderId="0" xfId="0" applyFont="1" applyFill="1" applyBorder="1" applyAlignment="1" applyProtection="1"/>
    <xf numFmtId="165" fontId="20" fillId="0" borderId="6" xfId="0" applyNumberFormat="1" applyFont="1" applyBorder="1" applyAlignment="1" applyProtection="1">
      <alignment horizontal="center"/>
    </xf>
    <xf numFmtId="165" fontId="20" fillId="0" borderId="30" xfId="0" applyNumberFormat="1" applyFont="1" applyBorder="1" applyAlignment="1" applyProtection="1">
      <alignment horizontal="center"/>
    </xf>
    <xf numFmtId="0" fontId="20" fillId="0" borderId="5" xfId="0" applyFont="1" applyBorder="1" applyAlignment="1" applyProtection="1">
      <alignment horizontal="center"/>
    </xf>
    <xf numFmtId="0" fontId="20" fillId="0" borderId="6" xfId="0" applyFont="1" applyBorder="1" applyAlignment="1" applyProtection="1">
      <alignment horizontal="center"/>
    </xf>
    <xf numFmtId="0" fontId="20" fillId="0" borderId="30" xfId="0" applyFont="1" applyBorder="1" applyAlignment="1" applyProtection="1">
      <alignment horizontal="center"/>
    </xf>
    <xf numFmtId="0" fontId="9" fillId="0" borderId="5" xfId="0" applyFont="1" applyBorder="1" applyAlignment="1" applyProtection="1">
      <alignment horizontal="center"/>
    </xf>
    <xf numFmtId="0" fontId="9" fillId="0" borderId="30" xfId="0" applyFont="1" applyBorder="1" applyAlignment="1" applyProtection="1">
      <alignment horizontal="center"/>
    </xf>
    <xf numFmtId="165" fontId="20" fillId="2" borderId="115" xfId="0" applyNumberFormat="1" applyFont="1" applyFill="1" applyBorder="1" applyAlignment="1" applyProtection="1">
      <alignment horizontal="center"/>
      <protection locked="0"/>
    </xf>
    <xf numFmtId="0" fontId="20" fillId="0" borderId="293" xfId="0" applyFont="1" applyBorder="1" applyAlignment="1" applyProtection="1">
      <alignment horizontal="center"/>
    </xf>
    <xf numFmtId="0" fontId="20" fillId="0" borderId="206" xfId="0" applyFont="1" applyBorder="1" applyAlignment="1" applyProtection="1">
      <alignment horizontal="center"/>
    </xf>
    <xf numFmtId="0" fontId="20" fillId="0" borderId="139" xfId="0" applyFont="1" applyBorder="1" applyAlignment="1" applyProtection="1">
      <alignment horizontal="center"/>
    </xf>
    <xf numFmtId="0" fontId="15" fillId="0" borderId="1" xfId="0" applyFont="1" applyBorder="1" applyAlignment="1">
      <alignment horizontal="center"/>
    </xf>
    <xf numFmtId="0" fontId="20" fillId="0" borderId="202" xfId="0" applyFont="1" applyBorder="1" applyAlignment="1" applyProtection="1">
      <alignment horizontal="center"/>
    </xf>
    <xf numFmtId="165" fontId="20" fillId="2" borderId="115" xfId="0" applyNumberFormat="1" applyFont="1" applyFill="1" applyBorder="1" applyAlignment="1" applyProtection="1">
      <alignment horizontal="center"/>
    </xf>
    <xf numFmtId="165" fontId="20" fillId="0" borderId="115" xfId="0" applyNumberFormat="1" applyFont="1" applyFill="1" applyBorder="1" applyAlignment="1" applyProtection="1">
      <alignment horizontal="center"/>
    </xf>
    <xf numFmtId="165" fontId="20" fillId="0" borderId="272" xfId="0" applyNumberFormat="1" applyFont="1" applyFill="1" applyBorder="1" applyAlignment="1" applyProtection="1">
      <alignment horizontal="center"/>
    </xf>
    <xf numFmtId="165" fontId="20" fillId="2" borderId="272" xfId="0" applyNumberFormat="1" applyFont="1" applyFill="1" applyBorder="1" applyAlignment="1" applyProtection="1">
      <alignment horizontal="center"/>
      <protection locked="0"/>
    </xf>
    <xf numFmtId="165" fontId="20" fillId="0" borderId="291" xfId="0" applyNumberFormat="1" applyFont="1" applyFill="1" applyBorder="1" applyAlignment="1" applyProtection="1">
      <alignment horizontal="center"/>
    </xf>
    <xf numFmtId="165" fontId="20" fillId="0" borderId="292" xfId="0" applyNumberFormat="1" applyFont="1" applyFill="1" applyBorder="1" applyAlignment="1" applyProtection="1">
      <alignment horizontal="center"/>
    </xf>
    <xf numFmtId="165" fontId="20" fillId="0" borderId="115" xfId="0" applyNumberFormat="1" applyFont="1" applyBorder="1" applyAlignment="1" applyProtection="1">
      <alignment horizontal="center"/>
    </xf>
    <xf numFmtId="165" fontId="20" fillId="0" borderId="272" xfId="0" applyNumberFormat="1" applyFont="1" applyBorder="1" applyAlignment="1" applyProtection="1">
      <alignment horizontal="center"/>
    </xf>
    <xf numFmtId="170" fontId="20" fillId="0" borderId="115" xfId="0" applyNumberFormat="1" applyFont="1" applyFill="1" applyBorder="1" applyAlignment="1" applyProtection="1">
      <alignment horizontal="center"/>
    </xf>
    <xf numFmtId="0" fontId="20" fillId="2" borderId="268" xfId="0" applyFont="1" applyFill="1" applyBorder="1" applyAlignment="1" applyProtection="1">
      <protection locked="0"/>
    </xf>
    <xf numFmtId="0" fontId="20" fillId="2" borderId="269" xfId="0" applyFont="1" applyFill="1" applyBorder="1" applyAlignment="1" applyProtection="1">
      <protection locked="0"/>
    </xf>
    <xf numFmtId="0" fontId="20" fillId="2" borderId="270" xfId="0" applyFont="1" applyFill="1" applyBorder="1" applyAlignment="1" applyProtection="1">
      <protection locked="0"/>
    </xf>
    <xf numFmtId="0" fontId="20" fillId="0" borderId="291" xfId="0" applyFont="1" applyFill="1" applyBorder="1" applyAlignment="1" applyProtection="1"/>
    <xf numFmtId="0" fontId="20" fillId="0" borderId="115" xfId="0" applyFont="1" applyFill="1" applyBorder="1" applyAlignment="1" applyProtection="1"/>
    <xf numFmtId="0" fontId="20" fillId="2" borderId="115" xfId="0" applyFont="1" applyFill="1" applyBorder="1" applyAlignment="1" applyProtection="1">
      <protection locked="0"/>
    </xf>
    <xf numFmtId="0" fontId="20" fillId="0" borderId="251" xfId="0" applyFont="1" applyBorder="1" applyAlignment="1" applyProtection="1">
      <alignment horizontal="center"/>
    </xf>
    <xf numFmtId="0" fontId="20" fillId="0" borderId="115" xfId="0" applyFont="1" applyBorder="1" applyAlignment="1" applyProtection="1">
      <alignment horizontal="center"/>
    </xf>
    <xf numFmtId="0" fontId="20" fillId="0" borderId="115" xfId="0" applyFont="1" applyBorder="1" applyAlignment="1" applyProtection="1"/>
    <xf numFmtId="0" fontId="20" fillId="0" borderId="274" xfId="0" applyFont="1" applyBorder="1" applyAlignment="1" applyProtection="1">
      <alignment horizontal="center"/>
    </xf>
    <xf numFmtId="0" fontId="20" fillId="0" borderId="290" xfId="0" applyFont="1" applyBorder="1" applyAlignment="1" applyProtection="1">
      <alignment horizontal="center"/>
    </xf>
    <xf numFmtId="170" fontId="20" fillId="5" borderId="17" xfId="0" applyNumberFormat="1" applyFont="1" applyFill="1" applyBorder="1" applyAlignment="1">
      <alignment horizontal="right"/>
    </xf>
    <xf numFmtId="170" fontId="20" fillId="5" borderId="123" xfId="0" applyNumberFormat="1" applyFont="1" applyFill="1" applyBorder="1" applyAlignment="1">
      <alignment horizontal="right"/>
    </xf>
    <xf numFmtId="170" fontId="20" fillId="5" borderId="59" xfId="0" applyNumberFormat="1" applyFont="1" applyFill="1" applyBorder="1" applyAlignment="1">
      <alignment horizontal="right"/>
    </xf>
    <xf numFmtId="0" fontId="20" fillId="0" borderId="123" xfId="0" applyFont="1" applyBorder="1" applyAlignment="1">
      <alignment horizontal="right"/>
    </xf>
    <xf numFmtId="0" fontId="20" fillId="0" borderId="24" xfId="0" applyFont="1" applyBorder="1" applyAlignment="1">
      <alignment horizontal="right"/>
    </xf>
    <xf numFmtId="170" fontId="20" fillId="0" borderId="287" xfId="0" applyNumberFormat="1" applyFont="1" applyBorder="1" applyAlignment="1">
      <alignment horizontal="center"/>
    </xf>
    <xf numFmtId="170" fontId="20" fillId="0" borderId="288" xfId="0" applyNumberFormat="1" applyFont="1" applyBorder="1" applyAlignment="1">
      <alignment horizontal="center"/>
    </xf>
    <xf numFmtId="170" fontId="20" fillId="0" borderId="289" xfId="0" applyNumberFormat="1" applyFont="1" applyBorder="1" applyAlignment="1">
      <alignment horizontal="center"/>
    </xf>
    <xf numFmtId="170" fontId="20" fillId="0" borderId="6" xfId="0" applyNumberFormat="1" applyFont="1" applyFill="1" applyBorder="1" applyAlignment="1"/>
    <xf numFmtId="170" fontId="20" fillId="0" borderId="17" xfId="0" applyNumberFormat="1" applyFont="1" applyFill="1" applyBorder="1" applyAlignment="1"/>
    <xf numFmtId="170" fontId="20" fillId="0" borderId="123" xfId="0" applyNumberFormat="1" applyFont="1" applyFill="1" applyBorder="1" applyAlignment="1"/>
    <xf numFmtId="170" fontId="20" fillId="0" borderId="59" xfId="0" applyNumberFormat="1" applyFont="1" applyFill="1" applyBorder="1" applyAlignment="1"/>
    <xf numFmtId="170" fontId="20" fillId="5" borderId="24" xfId="0" applyNumberFormat="1" applyFont="1" applyFill="1" applyBorder="1" applyAlignment="1">
      <alignment horizontal="right"/>
    </xf>
    <xf numFmtId="170" fontId="20" fillId="0" borderId="17" xfId="0" applyNumberFormat="1" applyFont="1" applyBorder="1" applyAlignment="1">
      <alignment horizontal="center"/>
    </xf>
    <xf numFmtId="170" fontId="20" fillId="0" borderId="123" xfId="0" applyNumberFormat="1" applyFont="1" applyBorder="1" applyAlignment="1">
      <alignment horizontal="center"/>
    </xf>
    <xf numFmtId="170" fontId="20" fillId="0" borderId="59" xfId="0" applyNumberFormat="1" applyFont="1" applyBorder="1" applyAlignment="1">
      <alignment horizontal="center"/>
    </xf>
    <xf numFmtId="170" fontId="20" fillId="0" borderId="198" xfId="0" applyNumberFormat="1" applyFont="1" applyBorder="1" applyAlignment="1"/>
    <xf numFmtId="0" fontId="20" fillId="0" borderId="123" xfId="0" applyFont="1" applyBorder="1" applyAlignment="1">
      <alignment horizontal="left"/>
    </xf>
    <xf numFmtId="0" fontId="20" fillId="0" borderId="24" xfId="0" applyFont="1" applyBorder="1" applyAlignment="1">
      <alignment horizontal="left"/>
    </xf>
    <xf numFmtId="165" fontId="20" fillId="5" borderId="17" xfId="0" applyNumberFormat="1" applyFont="1" applyFill="1" applyBorder="1" applyAlignment="1">
      <alignment horizontal="right"/>
    </xf>
    <xf numFmtId="165" fontId="20" fillId="5" borderId="123" xfId="0" applyNumberFormat="1" applyFont="1" applyFill="1" applyBorder="1" applyAlignment="1">
      <alignment horizontal="right"/>
    </xf>
    <xf numFmtId="165" fontId="20" fillId="5" borderId="24" xfId="0" applyNumberFormat="1" applyFont="1" applyFill="1" applyBorder="1" applyAlignment="1">
      <alignment horizontal="right"/>
    </xf>
    <xf numFmtId="165" fontId="20" fillId="5" borderId="59" xfId="0" applyNumberFormat="1" applyFont="1" applyFill="1" applyBorder="1" applyAlignment="1">
      <alignment horizontal="right"/>
    </xf>
    <xf numFmtId="165" fontId="20" fillId="0" borderId="17" xfId="0" applyNumberFormat="1" applyFont="1" applyBorder="1" applyAlignment="1">
      <alignment horizontal="right"/>
    </xf>
    <xf numFmtId="165" fontId="20" fillId="0" borderId="123" xfId="0" applyNumberFormat="1" applyFont="1" applyBorder="1" applyAlignment="1">
      <alignment horizontal="right"/>
    </xf>
    <xf numFmtId="165" fontId="20" fillId="0" borderId="24" xfId="0" applyNumberFormat="1" applyFont="1" applyBorder="1" applyAlignment="1">
      <alignment horizontal="right"/>
    </xf>
    <xf numFmtId="165" fontId="20" fillId="0" borderId="59" xfId="0" applyNumberFormat="1" applyFont="1" applyBorder="1" applyAlignment="1">
      <alignment horizontal="right"/>
    </xf>
    <xf numFmtId="0" fontId="20" fillId="0" borderId="17" xfId="0" applyFont="1" applyBorder="1" applyAlignment="1">
      <alignment horizontal="center"/>
    </xf>
    <xf numFmtId="0" fontId="20" fillId="0" borderId="123" xfId="0" applyFont="1" applyBorder="1" applyAlignment="1">
      <alignment horizontal="center"/>
    </xf>
    <xf numFmtId="0" fontId="20" fillId="0" borderId="59" xfId="0" applyFont="1" applyBorder="1" applyAlignment="1">
      <alignment horizontal="center"/>
    </xf>
    <xf numFmtId="0" fontId="20" fillId="0" borderId="24" xfId="0" applyFont="1" applyBorder="1" applyAlignment="1">
      <alignment horizontal="center"/>
    </xf>
    <xf numFmtId="0" fontId="24" fillId="0" borderId="64" xfId="0" applyFont="1" applyBorder="1" applyAlignment="1">
      <alignment horizontal="center"/>
    </xf>
    <xf numFmtId="0" fontId="24" fillId="0" borderId="0" xfId="0" applyFont="1" applyBorder="1" applyAlignment="1">
      <alignment horizontal="center"/>
    </xf>
    <xf numFmtId="0" fontId="15" fillId="0" borderId="229" xfId="0" applyFont="1" applyBorder="1" applyAlignment="1">
      <alignment horizontal="center"/>
    </xf>
    <xf numFmtId="0" fontId="15" fillId="0" borderId="100" xfId="0" applyFont="1" applyBorder="1" applyAlignment="1">
      <alignment horizontal="center"/>
    </xf>
    <xf numFmtId="0" fontId="15" fillId="0" borderId="230" xfId="0" applyFont="1" applyBorder="1" applyAlignment="1">
      <alignment horizontal="center"/>
    </xf>
    <xf numFmtId="0" fontId="15" fillId="0" borderId="155" xfId="0" applyFont="1" applyBorder="1" applyAlignment="1">
      <alignment horizontal="center"/>
    </xf>
    <xf numFmtId="0" fontId="15" fillId="0" borderId="127" xfId="0" applyFont="1" applyBorder="1" applyAlignment="1">
      <alignment horizontal="center"/>
    </xf>
    <xf numFmtId="0" fontId="15" fillId="0" borderId="136" xfId="0" applyFont="1" applyBorder="1" applyAlignment="1">
      <alignment horizontal="center"/>
    </xf>
    <xf numFmtId="0" fontId="15" fillId="0" borderId="126" xfId="0" applyFont="1" applyBorder="1" applyAlignment="1">
      <alignment horizontal="center"/>
    </xf>
    <xf numFmtId="0" fontId="15" fillId="0" borderId="129" xfId="0" applyFont="1" applyBorder="1" applyAlignment="1">
      <alignment horizontal="center"/>
    </xf>
    <xf numFmtId="0" fontId="24" fillId="0" borderId="256" xfId="0" applyFont="1" applyBorder="1" applyAlignment="1">
      <alignment horizontal="center"/>
    </xf>
    <xf numFmtId="0" fontId="24" fillId="0" borderId="100" xfId="0" applyFont="1" applyBorder="1" applyAlignment="1">
      <alignment horizontal="center"/>
    </xf>
    <xf numFmtId="0" fontId="24" fillId="0" borderId="230" xfId="0" applyFont="1" applyBorder="1" applyAlignment="1">
      <alignment horizontal="center"/>
    </xf>
    <xf numFmtId="3" fontId="20" fillId="0" borderId="123" xfId="0" applyNumberFormat="1" applyFont="1" applyBorder="1" applyAlignment="1">
      <alignment horizontal="center"/>
    </xf>
    <xf numFmtId="3" fontId="20" fillId="0" borderId="24" xfId="0" applyNumberFormat="1" applyFont="1" applyBorder="1" applyAlignment="1">
      <alignment horizontal="center"/>
    </xf>
    <xf numFmtId="0" fontId="24" fillId="0" borderId="155" xfId="0" applyFont="1" applyBorder="1" applyAlignment="1">
      <alignment horizontal="center"/>
    </xf>
    <xf numFmtId="0" fontId="24" fillId="0" borderId="202" xfId="0" applyFont="1" applyBorder="1" applyAlignment="1">
      <alignment horizontal="center"/>
    </xf>
    <xf numFmtId="0" fontId="10" fillId="0" borderId="0" xfId="0" applyFont="1" applyAlignment="1">
      <alignment horizontal="center"/>
    </xf>
    <xf numFmtId="0" fontId="13" fillId="0" borderId="286" xfId="0" applyFont="1" applyBorder="1" applyAlignment="1">
      <alignment horizontal="center"/>
    </xf>
    <xf numFmtId="0" fontId="13" fillId="0" borderId="241" xfId="0" applyFont="1" applyBorder="1" applyAlignment="1">
      <alignment horizontal="center"/>
    </xf>
    <xf numFmtId="0" fontId="13" fillId="0" borderId="159" xfId="0" applyFont="1" applyBorder="1" applyAlignment="1">
      <alignment horizontal="center"/>
    </xf>
    <xf numFmtId="2" fontId="20" fillId="0" borderId="17" xfId="0" applyNumberFormat="1" applyFont="1" applyBorder="1" applyAlignment="1">
      <alignment horizontal="right"/>
    </xf>
    <xf numFmtId="2" fontId="20" fillId="0" borderId="123" xfId="0" applyNumberFormat="1" applyFont="1" applyBorder="1" applyAlignment="1">
      <alignment horizontal="right"/>
    </xf>
    <xf numFmtId="2" fontId="20" fillId="0" borderId="231" xfId="0" applyNumberFormat="1" applyFont="1" applyBorder="1" applyAlignment="1">
      <alignment horizontal="right"/>
    </xf>
    <xf numFmtId="164" fontId="20" fillId="0" borderId="17" xfId="0" applyNumberFormat="1" applyFont="1" applyBorder="1" applyAlignment="1">
      <alignment horizontal="right"/>
    </xf>
    <xf numFmtId="164" fontId="20" fillId="0" borderId="123" xfId="0" applyNumberFormat="1" applyFont="1" applyBorder="1" applyAlignment="1">
      <alignment horizontal="right"/>
    </xf>
    <xf numFmtId="164" fontId="20" fillId="0" borderId="24" xfId="0" applyNumberFormat="1" applyFont="1" applyBorder="1" applyAlignment="1">
      <alignment horizontal="right"/>
    </xf>
    <xf numFmtId="3" fontId="20" fillId="2" borderId="17" xfId="0" applyNumberFormat="1" applyFont="1" applyFill="1" applyBorder="1" applyAlignment="1" applyProtection="1">
      <alignment horizontal="center"/>
      <protection locked="0"/>
    </xf>
    <xf numFmtId="3" fontId="20" fillId="2" borderId="123" xfId="0" applyNumberFormat="1" applyFont="1" applyFill="1" applyBorder="1" applyAlignment="1" applyProtection="1">
      <alignment horizontal="center"/>
      <protection locked="0"/>
    </xf>
    <xf numFmtId="3" fontId="20" fillId="2" borderId="24" xfId="0" applyNumberFormat="1" applyFont="1" applyFill="1" applyBorder="1" applyAlignment="1" applyProtection="1">
      <alignment horizontal="center"/>
      <protection locked="0"/>
    </xf>
    <xf numFmtId="0" fontId="20" fillId="0" borderId="17" xfId="0" applyFont="1" applyBorder="1" applyAlignment="1">
      <alignment horizontal="right"/>
    </xf>
    <xf numFmtId="0" fontId="20" fillId="2" borderId="17" xfId="0" applyFont="1" applyFill="1" applyBorder="1" applyAlignment="1" applyProtection="1">
      <alignment horizontal="center"/>
      <protection locked="0"/>
    </xf>
    <xf numFmtId="0" fontId="20" fillId="2" borderId="123" xfId="0" applyFont="1" applyFill="1" applyBorder="1" applyAlignment="1" applyProtection="1">
      <alignment horizontal="center"/>
      <protection locked="0"/>
    </xf>
    <xf numFmtId="0" fontId="20" fillId="2" borderId="24" xfId="0" applyFont="1" applyFill="1" applyBorder="1" applyAlignment="1" applyProtection="1">
      <alignment horizontal="center"/>
      <protection locked="0"/>
    </xf>
    <xf numFmtId="0" fontId="9" fillId="0" borderId="17" xfId="0" applyFont="1" applyBorder="1" applyAlignment="1">
      <alignment horizontal="left"/>
    </xf>
    <xf numFmtId="0" fontId="9" fillId="0" borderId="123" xfId="0" applyFont="1" applyBorder="1" applyAlignment="1">
      <alignment horizontal="left"/>
    </xf>
    <xf numFmtId="0" fontId="9" fillId="0" borderId="24" xfId="0" applyFont="1" applyBorder="1" applyAlignment="1">
      <alignment horizontal="left"/>
    </xf>
    <xf numFmtId="0" fontId="20" fillId="2" borderId="68" xfId="0" applyFont="1" applyFill="1" applyBorder="1" applyAlignment="1" applyProtection="1">
      <alignment horizontal="center"/>
      <protection locked="0"/>
    </xf>
    <xf numFmtId="0" fontId="20" fillId="0" borderId="17" xfId="0" applyFont="1" applyBorder="1" applyAlignment="1">
      <alignment horizontal="left"/>
    </xf>
    <xf numFmtId="2" fontId="20" fillId="0" borderId="24" xfId="0" applyNumberFormat="1" applyFont="1" applyBorder="1" applyAlignment="1">
      <alignment horizontal="right"/>
    </xf>
    <xf numFmtId="165" fontId="20" fillId="0" borderId="17" xfId="0" applyNumberFormat="1" applyFont="1" applyBorder="1" applyAlignment="1">
      <alignment horizontal="center"/>
    </xf>
    <xf numFmtId="165" fontId="20" fillId="0" borderId="123" xfId="0" applyNumberFormat="1" applyFont="1" applyBorder="1" applyAlignment="1">
      <alignment horizontal="center"/>
    </xf>
    <xf numFmtId="165" fontId="20" fillId="0" borderId="24" xfId="0" applyNumberFormat="1" applyFont="1" applyBorder="1" applyAlignment="1">
      <alignment horizontal="center"/>
    </xf>
    <xf numFmtId="0" fontId="20" fillId="0" borderId="14" xfId="0" applyFont="1" applyBorder="1" applyAlignment="1">
      <alignment horizontal="center"/>
    </xf>
    <xf numFmtId="0" fontId="20" fillId="0" borderId="146" xfId="0" applyFont="1" applyBorder="1" applyAlignment="1">
      <alignment horizontal="center"/>
    </xf>
    <xf numFmtId="0" fontId="20" fillId="0" borderId="144" xfId="0" applyFont="1" applyBorder="1" applyAlignment="1">
      <alignment horizontal="center"/>
    </xf>
    <xf numFmtId="0" fontId="20" fillId="0" borderId="15" xfId="0" applyFont="1" applyBorder="1" applyAlignment="1">
      <alignment horizontal="center"/>
    </xf>
    <xf numFmtId="0" fontId="20" fillId="0" borderId="208" xfId="0" applyFont="1" applyBorder="1" applyAlignment="1">
      <alignment horizontal="center"/>
    </xf>
    <xf numFmtId="0" fontId="20" fillId="0" borderId="69" xfId="0" applyFont="1" applyBorder="1" applyAlignment="1">
      <alignment horizontal="center"/>
    </xf>
    <xf numFmtId="0" fontId="20" fillId="0" borderId="13" xfId="0" applyFont="1" applyBorder="1" applyAlignment="1">
      <alignment horizontal="center"/>
    </xf>
    <xf numFmtId="0" fontId="21" fillId="0" borderId="14" xfId="0" applyFont="1" applyBorder="1" applyAlignment="1">
      <alignment horizontal="center"/>
    </xf>
    <xf numFmtId="0" fontId="21" fillId="0" borderId="146" xfId="0" applyFont="1" applyBorder="1" applyAlignment="1">
      <alignment horizontal="center"/>
    </xf>
    <xf numFmtId="0" fontId="21" fillId="0" borderId="15" xfId="0" applyFont="1" applyBorder="1" applyAlignment="1">
      <alignment horizontal="center"/>
    </xf>
    <xf numFmtId="0" fontId="20" fillId="0" borderId="127" xfId="0" applyFont="1" applyBorder="1" applyAlignment="1">
      <alignment horizontal="center"/>
    </xf>
    <xf numFmtId="0" fontId="20" fillId="0" borderId="0" xfId="0" applyFont="1" applyAlignment="1">
      <alignment horizontal="center"/>
    </xf>
    <xf numFmtId="0" fontId="20" fillId="0" borderId="155" xfId="0" applyFont="1" applyBorder="1" applyAlignment="1">
      <alignment horizontal="center"/>
    </xf>
    <xf numFmtId="0" fontId="21" fillId="0" borderId="69" xfId="0" applyFont="1" applyBorder="1" applyAlignment="1">
      <alignment horizontal="center"/>
    </xf>
    <xf numFmtId="0" fontId="21" fillId="0" borderId="13" xfId="0" applyFont="1" applyBorder="1" applyAlignment="1">
      <alignment horizontal="center"/>
    </xf>
    <xf numFmtId="0" fontId="13" fillId="0" borderId="229" xfId="0" applyFont="1" applyBorder="1" applyAlignment="1">
      <alignment horizontal="center"/>
    </xf>
    <xf numFmtId="0" fontId="13" fillId="0" borderId="100" xfId="0" applyFont="1" applyBorder="1" applyAlignment="1">
      <alignment horizontal="center"/>
    </xf>
    <xf numFmtId="0" fontId="13" fillId="0" borderId="230" xfId="0" applyFont="1" applyBorder="1" applyAlignment="1">
      <alignment horizontal="center"/>
    </xf>
    <xf numFmtId="0" fontId="20" fillId="0" borderId="233" xfId="0" applyFont="1" applyBorder="1" applyAlignment="1">
      <alignment horizontal="center"/>
    </xf>
    <xf numFmtId="0" fontId="20" fillId="0" borderId="135" xfId="0" applyFont="1" applyBorder="1" applyAlignment="1">
      <alignment horizontal="center"/>
    </xf>
    <xf numFmtId="0" fontId="20" fillId="0" borderId="44" xfId="0" applyFont="1" applyBorder="1" applyAlignment="1">
      <alignment horizontal="center"/>
    </xf>
    <xf numFmtId="0" fontId="20" fillId="0" borderId="254" xfId="0" applyFont="1" applyBorder="1" applyAlignment="1">
      <alignment horizontal="center"/>
    </xf>
    <xf numFmtId="0" fontId="20" fillId="0" borderId="234" xfId="0" applyFont="1" applyBorder="1" applyAlignment="1">
      <alignment horizontal="center"/>
    </xf>
    <xf numFmtId="0" fontId="20" fillId="0" borderId="283" xfId="0" applyFont="1" applyBorder="1" applyAlignment="1" applyProtection="1">
      <alignment horizontal="center"/>
    </xf>
    <xf numFmtId="0" fontId="20" fillId="0" borderId="284" xfId="0" applyFont="1" applyBorder="1" applyAlignment="1" applyProtection="1">
      <alignment horizontal="center"/>
    </xf>
    <xf numFmtId="0" fontId="20" fillId="0" borderId="285" xfId="0" applyFont="1" applyBorder="1" applyAlignment="1" applyProtection="1">
      <alignment horizontal="center"/>
    </xf>
    <xf numFmtId="0" fontId="20" fillId="0" borderId="17" xfId="0" applyFont="1" applyBorder="1" applyAlignment="1" applyProtection="1">
      <alignment horizontal="center"/>
    </xf>
    <xf numFmtId="0" fontId="20" fillId="0" borderId="123" xfId="0" applyFont="1" applyBorder="1" applyAlignment="1" applyProtection="1">
      <alignment horizontal="center"/>
    </xf>
    <xf numFmtId="0" fontId="20" fillId="0" borderId="24" xfId="0" applyFont="1" applyBorder="1" applyAlignment="1" applyProtection="1">
      <alignment horizontal="center"/>
    </xf>
    <xf numFmtId="0" fontId="20" fillId="0" borderId="268" xfId="0" applyFont="1" applyBorder="1" applyAlignment="1" applyProtection="1"/>
    <xf numFmtId="0" fontId="20" fillId="0" borderId="269" xfId="0" applyFont="1" applyBorder="1" applyAlignment="1" applyProtection="1"/>
    <xf numFmtId="0" fontId="20" fillId="0" borderId="270" xfId="0" applyFont="1" applyBorder="1" applyAlignment="1" applyProtection="1"/>
    <xf numFmtId="0" fontId="20" fillId="0" borderId="282" xfId="0" applyFont="1" applyBorder="1" applyAlignment="1" applyProtection="1"/>
    <xf numFmtId="0" fontId="20" fillId="0" borderId="268" xfId="0" applyFont="1" applyBorder="1" applyAlignment="1" applyProtection="1">
      <alignment horizontal="center"/>
    </xf>
    <xf numFmtId="0" fontId="20" fillId="0" borderId="269" xfId="0" applyFont="1" applyBorder="1" applyAlignment="1" applyProtection="1">
      <alignment horizontal="center"/>
    </xf>
    <xf numFmtId="0" fontId="20" fillId="0" borderId="270" xfId="0" applyFont="1" applyBorder="1" applyAlignment="1" applyProtection="1">
      <alignment horizontal="center"/>
    </xf>
    <xf numFmtId="0" fontId="20" fillId="0" borderId="280" xfId="0" applyFont="1" applyBorder="1" applyAlignment="1" applyProtection="1">
      <alignment horizontal="center"/>
    </xf>
    <xf numFmtId="0" fontId="20" fillId="0" borderId="281" xfId="0" applyFont="1" applyBorder="1" applyAlignment="1" applyProtection="1">
      <alignment horizontal="center"/>
    </xf>
    <xf numFmtId="0" fontId="20" fillId="2" borderId="146" xfId="0" applyFont="1" applyFill="1" applyBorder="1" applyAlignment="1" applyProtection="1">
      <alignment horizontal="left"/>
      <protection locked="0"/>
    </xf>
    <xf numFmtId="0" fontId="20" fillId="2" borderId="123" xfId="0" applyFont="1" applyFill="1" applyBorder="1" applyAlignment="1" applyProtection="1">
      <protection locked="0"/>
    </xf>
    <xf numFmtId="0" fontId="20" fillId="2" borderId="146" xfId="0" applyFont="1" applyFill="1" applyBorder="1" applyAlignment="1" applyProtection="1">
      <alignment horizontal="center"/>
      <protection locked="0"/>
    </xf>
    <xf numFmtId="0" fontId="20" fillId="2" borderId="123" xfId="0" applyFont="1" applyFill="1" applyBorder="1" applyAlignment="1" applyProtection="1">
      <alignment horizontal="right"/>
      <protection locked="0"/>
    </xf>
    <xf numFmtId="0" fontId="20" fillId="0" borderId="1" xfId="0" applyFont="1" applyBorder="1" applyAlignment="1">
      <alignment horizontal="right" vertical="top"/>
    </xf>
    <xf numFmtId="0" fontId="20" fillId="0" borderId="0" xfId="0" applyFont="1" applyBorder="1" applyAlignment="1">
      <alignment horizontal="right" vertical="top"/>
    </xf>
    <xf numFmtId="0" fontId="20" fillId="2" borderId="123" xfId="0" applyFont="1" applyFill="1" applyBorder="1" applyAlignment="1" applyProtection="1">
      <alignment horizontal="left"/>
      <protection locked="0"/>
    </xf>
    <xf numFmtId="0" fontId="20" fillId="2" borderId="14" xfId="0" applyFont="1" applyFill="1" applyBorder="1" applyAlignment="1" applyProtection="1">
      <alignment horizontal="left"/>
      <protection locked="0"/>
    </xf>
    <xf numFmtId="0" fontId="20" fillId="2" borderId="15" xfId="0" applyFont="1" applyFill="1" applyBorder="1" applyAlignment="1" applyProtection="1">
      <alignment horizontal="left"/>
      <protection locked="0"/>
    </xf>
    <xf numFmtId="0" fontId="20" fillId="7" borderId="14" xfId="0" applyFont="1" applyFill="1" applyBorder="1" applyAlignment="1" applyProtection="1">
      <alignment horizontal="left"/>
      <protection locked="0"/>
    </xf>
    <xf numFmtId="0" fontId="20" fillId="7" borderId="15" xfId="0" applyFont="1" applyFill="1" applyBorder="1" applyAlignment="1" applyProtection="1">
      <alignment horizontal="left"/>
      <protection locked="0"/>
    </xf>
    <xf numFmtId="0" fontId="20" fillId="0" borderId="17" xfId="0" applyFont="1" applyFill="1" applyBorder="1" applyAlignment="1" applyProtection="1">
      <alignment horizontal="center"/>
    </xf>
    <xf numFmtId="0" fontId="20" fillId="0" borderId="123" xfId="0" applyFont="1" applyFill="1" applyBorder="1" applyAlignment="1" applyProtection="1">
      <alignment horizontal="center"/>
    </xf>
    <xf numFmtId="0" fontId="20" fillId="0" borderId="24" xfId="0" applyFont="1" applyFill="1" applyBorder="1" applyAlignment="1" applyProtection="1">
      <alignment horizontal="center"/>
    </xf>
    <xf numFmtId="0" fontId="20" fillId="0" borderId="13" xfId="0" applyFont="1" applyBorder="1" applyAlignment="1">
      <alignment horizontal="right"/>
    </xf>
    <xf numFmtId="0" fontId="20" fillId="4" borderId="21" xfId="0" applyFont="1" applyFill="1" applyBorder="1" applyAlignment="1" applyProtection="1">
      <alignment horizontal="left"/>
      <protection locked="0"/>
    </xf>
    <xf numFmtId="0" fontId="20" fillId="8" borderId="51" xfId="0" applyFont="1" applyFill="1" applyBorder="1" applyAlignment="1" applyProtection="1">
      <alignment horizontal="left"/>
      <protection locked="0"/>
    </xf>
    <xf numFmtId="0" fontId="21" fillId="0" borderId="275" xfId="0" applyFont="1" applyBorder="1" applyAlignment="1">
      <alignment horizontal="center"/>
    </xf>
    <xf numFmtId="0" fontId="21" fillId="0" borderId="276" xfId="0" applyFont="1" applyBorder="1" applyAlignment="1">
      <alignment horizontal="center"/>
    </xf>
    <xf numFmtId="0" fontId="21" fillId="0" borderId="277" xfId="0" applyFont="1" applyBorder="1" applyAlignment="1">
      <alignment horizontal="center"/>
    </xf>
    <xf numFmtId="0" fontId="9" fillId="2" borderId="278" xfId="0" applyFont="1" applyFill="1" applyBorder="1" applyAlignment="1">
      <alignment horizontal="center"/>
    </xf>
    <xf numFmtId="0" fontId="9" fillId="2" borderId="236" xfId="0" applyFont="1" applyFill="1" applyBorder="1" applyAlignment="1">
      <alignment horizontal="center"/>
    </xf>
    <xf numFmtId="0" fontId="9" fillId="2" borderId="279" xfId="0" applyFont="1" applyFill="1" applyBorder="1" applyAlignment="1">
      <alignment horizontal="center"/>
    </xf>
    <xf numFmtId="0" fontId="9" fillId="4" borderId="278" xfId="0" applyFont="1" applyFill="1" applyBorder="1" applyAlignment="1">
      <alignment horizontal="center"/>
    </xf>
    <xf numFmtId="0" fontId="9" fillId="4" borderId="236" xfId="0" applyFont="1" applyFill="1" applyBorder="1" applyAlignment="1">
      <alignment horizontal="center"/>
    </xf>
    <xf numFmtId="0" fontId="9" fillId="4" borderId="279" xfId="0" applyFont="1" applyFill="1" applyBorder="1" applyAlignment="1">
      <alignment horizontal="center"/>
    </xf>
    <xf numFmtId="0" fontId="9" fillId="5" borderId="278" xfId="0" applyFont="1" applyFill="1" applyBorder="1" applyAlignment="1">
      <alignment horizontal="center"/>
    </xf>
    <xf numFmtId="0" fontId="9" fillId="5" borderId="236" xfId="0" applyFont="1" applyFill="1" applyBorder="1" applyAlignment="1">
      <alignment horizontal="center"/>
    </xf>
    <xf numFmtId="0" fontId="9" fillId="5" borderId="237" xfId="0" applyFont="1" applyFill="1" applyBorder="1" applyAlignment="1">
      <alignment horizontal="center"/>
    </xf>
    <xf numFmtId="0" fontId="20" fillId="4" borderId="51" xfId="0" applyFont="1" applyFill="1" applyBorder="1" applyAlignment="1" applyProtection="1"/>
    <xf numFmtId="0" fontId="16" fillId="0" borderId="138" xfId="0" applyFont="1" applyBorder="1" applyAlignment="1" applyProtection="1">
      <alignment horizontal="center"/>
    </xf>
    <xf numFmtId="0" fontId="16" fillId="0" borderId="1" xfId="0" applyFont="1" applyBorder="1" applyAlignment="1" applyProtection="1">
      <alignment horizontal="center"/>
    </xf>
    <xf numFmtId="0" fontId="16" fillId="0" borderId="0" xfId="0" applyFont="1" applyBorder="1" applyAlignment="1" applyProtection="1">
      <alignment horizontal="center"/>
    </xf>
    <xf numFmtId="0" fontId="16" fillId="0" borderId="128" xfId="0" applyFont="1" applyBorder="1" applyAlignment="1" applyProtection="1">
      <alignment horizontal="center"/>
    </xf>
    <xf numFmtId="0" fontId="13" fillId="0" borderId="1" xfId="0" applyFont="1" applyBorder="1" applyAlignment="1" applyProtection="1">
      <alignment horizontal="center"/>
    </xf>
    <xf numFmtId="0" fontId="13" fillId="0" borderId="0" xfId="0" applyFont="1" applyBorder="1" applyAlignment="1" applyProtection="1">
      <alignment horizontal="center"/>
    </xf>
    <xf numFmtId="0" fontId="34" fillId="0" borderId="0" xfId="0" applyFont="1" applyAlignment="1">
      <alignment horizontal="center"/>
    </xf>
    <xf numFmtId="0" fontId="34" fillId="0" borderId="128" xfId="0" applyFont="1" applyBorder="1" applyAlignment="1">
      <alignment horizontal="center"/>
    </xf>
    <xf numFmtId="0" fontId="16" fillId="0" borderId="2" xfId="0" applyFont="1" applyBorder="1" applyAlignment="1" applyProtection="1">
      <alignment horizontal="center"/>
    </xf>
    <xf numFmtId="0" fontId="13" fillId="0" borderId="235" xfId="0" applyFont="1" applyBorder="1" applyAlignment="1" applyProtection="1">
      <alignment horizontal="center"/>
    </xf>
    <xf numFmtId="0" fontId="13" fillId="0" borderId="236" xfId="0" applyFont="1" applyBorder="1" applyAlignment="1" applyProtection="1">
      <alignment horizontal="center"/>
    </xf>
    <xf numFmtId="0" fontId="13" fillId="0" borderId="237" xfId="0" applyFont="1" applyBorder="1" applyAlignment="1" applyProtection="1">
      <alignment horizontal="center"/>
    </xf>
    <xf numFmtId="0" fontId="34" fillId="0" borderId="236" xfId="0" applyFont="1" applyBorder="1" applyAlignment="1">
      <alignment horizontal="center"/>
    </xf>
    <xf numFmtId="0" fontId="34" fillId="0" borderId="237" xfId="0" applyFont="1" applyBorder="1" applyAlignment="1">
      <alignment horizontal="center"/>
    </xf>
    <xf numFmtId="0" fontId="15" fillId="0" borderId="3" xfId="0" applyFont="1" applyBorder="1" applyAlignment="1">
      <alignment horizontal="center"/>
    </xf>
    <xf numFmtId="0" fontId="15" fillId="0" borderId="232" xfId="0" applyFont="1" applyBorder="1" applyAlignment="1">
      <alignment horizontal="center"/>
    </xf>
    <xf numFmtId="0" fontId="15" fillId="0" borderId="121" xfId="0" applyFont="1" applyBorder="1" applyAlignment="1">
      <alignment horizontal="center"/>
    </xf>
    <xf numFmtId="0" fontId="15" fillId="0" borderId="145" xfId="0" applyFont="1" applyBorder="1" applyAlignment="1">
      <alignment horizontal="center"/>
    </xf>
    <xf numFmtId="0" fontId="34" fillId="0" borderId="145" xfId="0" applyFont="1" applyBorder="1" applyAlignment="1">
      <alignment horizontal="center"/>
    </xf>
    <xf numFmtId="1" fontId="19" fillId="0" borderId="1" xfId="0" applyNumberFormat="1" applyFont="1" applyBorder="1" applyAlignment="1" applyProtection="1">
      <alignment horizontal="right"/>
    </xf>
    <xf numFmtId="1" fontId="19" fillId="0" borderId="0" xfId="0" applyNumberFormat="1" applyFont="1" applyBorder="1" applyAlignment="1" applyProtection="1">
      <alignment horizontal="right"/>
    </xf>
    <xf numFmtId="1" fontId="19" fillId="4" borderId="51" xfId="0" applyNumberFormat="1" applyFont="1" applyFill="1" applyBorder="1" applyAlignment="1" applyProtection="1">
      <alignment horizontal="left"/>
      <protection locked="0"/>
    </xf>
    <xf numFmtId="1" fontId="19" fillId="0" borderId="0" xfId="0" applyNumberFormat="1" applyFont="1" applyBorder="1" applyAlignment="1" applyProtection="1">
      <alignment horizontal="center"/>
    </xf>
    <xf numFmtId="1" fontId="19" fillId="0" borderId="128" xfId="0" applyNumberFormat="1" applyFont="1" applyBorder="1" applyAlignment="1" applyProtection="1">
      <alignment horizontal="center"/>
    </xf>
    <xf numFmtId="0" fontId="3" fillId="0" borderId="151" xfId="0" applyFont="1" applyBorder="1" applyAlignment="1">
      <alignment horizontal="center"/>
    </xf>
    <xf numFmtId="0" fontId="3" fillId="0" borderId="126" xfId="0" applyFont="1" applyBorder="1" applyAlignment="1">
      <alignment horizontal="center"/>
    </xf>
    <xf numFmtId="0" fontId="34" fillId="0" borderId="115" xfId="0" applyFont="1" applyBorder="1" applyAlignment="1" applyProtection="1">
      <alignment horizontal="center"/>
    </xf>
    <xf numFmtId="0" fontId="3" fillId="0" borderId="19" xfId="0" applyFont="1" applyBorder="1" applyAlignment="1"/>
    <xf numFmtId="0" fontId="20" fillId="0" borderId="272" xfId="0" applyFont="1" applyBorder="1" applyAlignment="1" applyProtection="1">
      <alignment horizontal="center"/>
    </xf>
    <xf numFmtId="0" fontId="20" fillId="0" borderId="273" xfId="0" applyFont="1" applyBorder="1" applyAlignment="1" applyProtection="1">
      <alignment horizontal="center"/>
    </xf>
    <xf numFmtId="170" fontId="20" fillId="0" borderId="115" xfId="0" applyNumberFormat="1" applyFont="1" applyBorder="1" applyAlignment="1" applyProtection="1">
      <alignment horizontal="center"/>
    </xf>
    <xf numFmtId="0" fontId="20" fillId="0" borderId="254" xfId="0" applyFont="1" applyBorder="1" applyAlignment="1" applyProtection="1"/>
    <xf numFmtId="0" fontId="20" fillId="0" borderId="135" xfId="0" applyFont="1" applyBorder="1" applyAlignment="1" applyProtection="1"/>
    <xf numFmtId="0" fontId="20" fillId="0" borderId="255" xfId="0" applyFont="1" applyBorder="1" applyAlignment="1" applyProtection="1"/>
    <xf numFmtId="0" fontId="20" fillId="0" borderId="1" xfId="0" applyFont="1" applyBorder="1" applyAlignment="1">
      <alignment horizontal="left"/>
    </xf>
    <xf numFmtId="0" fontId="20" fillId="2" borderId="146" xfId="0" applyFont="1" applyFill="1" applyBorder="1" applyAlignment="1" applyProtection="1">
      <alignment horizontal="right"/>
      <protection locked="0"/>
    </xf>
    <xf numFmtId="3" fontId="20" fillId="2" borderId="146" xfId="0" applyNumberFormat="1" applyFont="1" applyFill="1" applyBorder="1" applyAlignment="1" applyProtection="1">
      <alignment horizontal="right"/>
      <protection locked="0"/>
    </xf>
    <xf numFmtId="3" fontId="20" fillId="5" borderId="82" xfId="0" applyNumberFormat="1" applyFont="1" applyFill="1" applyBorder="1" applyAlignment="1"/>
    <xf numFmtId="3" fontId="20" fillId="5" borderId="125" xfId="0" applyNumberFormat="1" applyFont="1" applyFill="1" applyBorder="1" applyAlignment="1"/>
    <xf numFmtId="3" fontId="20" fillId="5" borderId="271" xfId="0" applyNumberFormat="1" applyFont="1" applyFill="1" applyBorder="1" applyAlignment="1"/>
    <xf numFmtId="0" fontId="20" fillId="0" borderId="69" xfId="0" applyFont="1" applyBorder="1" applyAlignment="1"/>
    <xf numFmtId="0" fontId="20" fillId="0" borderId="69" xfId="0" applyFont="1" applyBorder="1" applyAlignment="1">
      <alignment horizontal="right"/>
    </xf>
    <xf numFmtId="0" fontId="20" fillId="0" borderId="128" xfId="0" applyFont="1" applyBorder="1" applyAlignment="1">
      <alignment horizontal="right"/>
    </xf>
    <xf numFmtId="0" fontId="20" fillId="7" borderId="17" xfId="0" applyFont="1" applyFill="1" applyBorder="1" applyAlignment="1" applyProtection="1">
      <alignment horizontal="center"/>
      <protection locked="0"/>
    </xf>
    <xf numFmtId="0" fontId="20" fillId="7" borderId="123" xfId="0" applyFont="1" applyFill="1" applyBorder="1" applyAlignment="1" applyProtection="1">
      <alignment horizontal="center"/>
      <protection locked="0"/>
    </xf>
    <xf numFmtId="0" fontId="20" fillId="7" borderId="24" xfId="0" applyFont="1" applyFill="1" applyBorder="1" applyAlignment="1" applyProtection="1">
      <alignment horizontal="center"/>
      <protection locked="0"/>
    </xf>
    <xf numFmtId="0" fontId="20" fillId="0" borderId="0" xfId="0" applyFont="1" applyFill="1" applyBorder="1" applyAlignment="1">
      <alignment horizontal="right"/>
    </xf>
    <xf numFmtId="0" fontId="20" fillId="0" borderId="3" xfId="0" applyFont="1" applyBorder="1" applyAlignment="1">
      <alignment horizontal="center"/>
    </xf>
    <xf numFmtId="0" fontId="20" fillId="0" borderId="232" xfId="0" applyFont="1" applyBorder="1" applyAlignment="1">
      <alignment horizontal="center"/>
    </xf>
    <xf numFmtId="0" fontId="20" fillId="0" borderId="121" xfId="0" applyFont="1" applyBorder="1" applyAlignment="1">
      <alignment horizontal="center"/>
    </xf>
    <xf numFmtId="166" fontId="20" fillId="2" borderId="123" xfId="0" applyNumberFormat="1" applyFont="1" applyFill="1" applyBorder="1" applyAlignment="1" applyProtection="1">
      <alignment horizontal="right"/>
      <protection locked="0"/>
    </xf>
    <xf numFmtId="0" fontId="20" fillId="0" borderId="235" xfId="0" applyFont="1" applyBorder="1" applyAlignment="1" applyProtection="1">
      <alignment horizontal="center"/>
    </xf>
    <xf numFmtId="0" fontId="20" fillId="0" borderId="236" xfId="0" applyFont="1" applyBorder="1" applyAlignment="1" applyProtection="1">
      <alignment horizontal="center"/>
    </xf>
    <xf numFmtId="0" fontId="20" fillId="0" borderId="237" xfId="0" applyFont="1" applyBorder="1" applyAlignment="1" applyProtection="1">
      <alignment horizontal="center"/>
    </xf>
    <xf numFmtId="0" fontId="20" fillId="0" borderId="260" xfId="0" applyFont="1" applyBorder="1" applyAlignment="1" applyProtection="1">
      <alignment horizontal="center"/>
    </xf>
    <xf numFmtId="0" fontId="20" fillId="0" borderId="261" xfId="0" applyFont="1" applyBorder="1" applyAlignment="1" applyProtection="1">
      <alignment horizontal="center"/>
    </xf>
    <xf numFmtId="0" fontId="20" fillId="0" borderId="262" xfId="0" applyFont="1" applyBorder="1" applyAlignment="1" applyProtection="1">
      <alignment horizontal="center"/>
    </xf>
    <xf numFmtId="0" fontId="20" fillId="0" borderId="263" xfId="0" applyFont="1" applyBorder="1" applyAlignment="1" applyProtection="1">
      <alignment horizontal="center"/>
    </xf>
    <xf numFmtId="0" fontId="20" fillId="0" borderId="14" xfId="0" applyFont="1" applyBorder="1" applyAlignment="1" applyProtection="1">
      <alignment horizontal="center"/>
    </xf>
    <xf numFmtId="0" fontId="20" fillId="0" borderId="146" xfId="0" applyFont="1" applyBorder="1" applyAlignment="1" applyProtection="1">
      <alignment horizontal="center"/>
    </xf>
    <xf numFmtId="0" fontId="20" fillId="0" borderId="15" xfId="0" applyFont="1" applyBorder="1" applyAlignment="1" applyProtection="1">
      <alignment horizontal="center"/>
    </xf>
    <xf numFmtId="0" fontId="20" fillId="0" borderId="264" xfId="0" applyFont="1" applyBorder="1" applyAlignment="1" applyProtection="1">
      <alignment horizontal="center"/>
    </xf>
    <xf numFmtId="0" fontId="20" fillId="0" borderId="265" xfId="0" applyFont="1" applyBorder="1" applyAlignment="1" applyProtection="1">
      <alignment horizontal="center"/>
    </xf>
    <xf numFmtId="0" fontId="20" fillId="0" borderId="266" xfId="0" applyFont="1" applyBorder="1" applyAlignment="1" applyProtection="1">
      <alignment horizontal="center"/>
    </xf>
    <xf numFmtId="0" fontId="20" fillId="0" borderId="267" xfId="0" applyFont="1" applyBorder="1" applyAlignment="1" applyProtection="1">
      <alignment horizontal="center"/>
    </xf>
    <xf numFmtId="0" fontId="20" fillId="0" borderId="113" xfId="0" applyFont="1" applyBorder="1" applyAlignment="1" applyProtection="1">
      <alignment horizontal="center"/>
    </xf>
    <xf numFmtId="0" fontId="20" fillId="0" borderId="17" xfId="0" applyFont="1" applyBorder="1" applyAlignment="1"/>
    <xf numFmtId="0" fontId="20" fillId="0" borderId="123" xfId="0" applyFont="1" applyBorder="1" applyAlignment="1"/>
    <xf numFmtId="0" fontId="20" fillId="0" borderId="24" xfId="0" applyFont="1" applyBorder="1" applyAlignment="1"/>
    <xf numFmtId="0" fontId="15" fillId="0" borderId="135" xfId="0" applyFont="1" applyBorder="1" applyAlignment="1">
      <alignment horizontal="center"/>
    </xf>
    <xf numFmtId="0" fontId="15" fillId="0" borderId="44" xfId="0" applyFont="1" applyBorder="1" applyAlignment="1">
      <alignment horizontal="center"/>
    </xf>
    <xf numFmtId="0" fontId="3" fillId="0" borderId="150" xfId="0" applyFont="1" applyBorder="1" applyAlignment="1">
      <alignment horizontal="center"/>
    </xf>
    <xf numFmtId="0" fontId="20" fillId="0" borderId="40" xfId="0" applyFont="1" applyBorder="1" applyAlignment="1">
      <alignment horizontal="center"/>
    </xf>
    <xf numFmtId="0" fontId="20" fillId="0" borderId="6" xfId="0" applyFont="1" applyBorder="1" applyAlignment="1">
      <alignment horizontal="center"/>
    </xf>
    <xf numFmtId="2" fontId="20" fillId="0" borderId="135" xfId="0" applyNumberFormat="1" applyFont="1" applyBorder="1" applyAlignment="1"/>
    <xf numFmtId="0" fontId="15" fillId="0" borderId="55" xfId="0" applyFont="1" applyBorder="1" applyAlignment="1">
      <alignment horizontal="center"/>
    </xf>
    <xf numFmtId="0" fontId="15" fillId="0" borderId="0" xfId="0" applyFont="1" applyAlignment="1">
      <alignment horizontal="center"/>
    </xf>
    <xf numFmtId="0" fontId="15" fillId="0" borderId="64" xfId="0" applyFont="1" applyBorder="1" applyAlignment="1">
      <alignment horizontal="center"/>
    </xf>
    <xf numFmtId="0" fontId="20" fillId="2" borderId="6" xfId="0" applyFont="1" applyFill="1" applyBorder="1" applyAlignment="1" applyProtection="1">
      <alignment horizontal="center"/>
      <protection locked="0"/>
    </xf>
    <xf numFmtId="0" fontId="20" fillId="0" borderId="6" xfId="0" applyFont="1" applyFill="1" applyBorder="1" applyAlignment="1" applyProtection="1">
      <alignment horizontal="center"/>
    </xf>
    <xf numFmtId="0" fontId="20" fillId="0" borderId="22" xfId="0" applyFont="1" applyFill="1" applyBorder="1" applyAlignment="1" applyProtection="1">
      <alignment horizontal="center"/>
    </xf>
    <xf numFmtId="0" fontId="20" fillId="0" borderId="22" xfId="0" applyFont="1" applyBorder="1" applyAlignment="1">
      <alignment horizontal="center"/>
    </xf>
    <xf numFmtId="0" fontId="20" fillId="0" borderId="6" xfId="0" quotePrefix="1" applyFont="1" applyBorder="1" applyAlignment="1">
      <alignment horizontal="center"/>
    </xf>
    <xf numFmtId="0" fontId="20" fillId="0" borderId="30" xfId="0" quotePrefix="1" applyFont="1" applyBorder="1" applyAlignment="1">
      <alignment horizontal="center"/>
    </xf>
    <xf numFmtId="0" fontId="10" fillId="0" borderId="71" xfId="0" applyFont="1" applyBorder="1" applyAlignment="1">
      <alignment horizontal="center"/>
    </xf>
    <xf numFmtId="0" fontId="10" fillId="0" borderId="78" xfId="0" applyFont="1" applyBorder="1" applyAlignment="1">
      <alignment horizontal="center"/>
    </xf>
    <xf numFmtId="0" fontId="10" fillId="0" borderId="102" xfId="0" applyFont="1" applyBorder="1" applyAlignment="1">
      <alignment horizontal="center"/>
    </xf>
    <xf numFmtId="0" fontId="20" fillId="0" borderId="30" xfId="0" applyFont="1" applyBorder="1" applyAlignment="1">
      <alignment horizontal="center"/>
    </xf>
    <xf numFmtId="0" fontId="20" fillId="0" borderId="76" xfId="0" applyFont="1" applyBorder="1" applyAlignment="1">
      <alignment horizontal="center"/>
    </xf>
    <xf numFmtId="0" fontId="20" fillId="0" borderId="221" xfId="0" applyFont="1" applyBorder="1" applyAlignment="1"/>
    <xf numFmtId="0" fontId="20" fillId="0" borderId="227" xfId="0" applyFont="1" applyBorder="1" applyAlignment="1"/>
    <xf numFmtId="0" fontId="20" fillId="0" borderId="245" xfId="0" applyFont="1" applyBorder="1" applyAlignment="1"/>
    <xf numFmtId="0" fontId="20" fillId="0" borderId="22" xfId="0" quotePrefix="1" applyFont="1" applyBorder="1" applyAlignment="1">
      <alignment horizontal="center"/>
    </xf>
    <xf numFmtId="0" fontId="20" fillId="0" borderId="38" xfId="0" quotePrefix="1" applyFont="1" applyBorder="1" applyAlignment="1">
      <alignment horizontal="center"/>
    </xf>
    <xf numFmtId="0" fontId="20" fillId="0" borderId="136" xfId="0" applyFont="1" applyBorder="1" applyAlignment="1" applyProtection="1"/>
    <xf numFmtId="0" fontId="20" fillId="0" borderId="126" xfId="0" applyFont="1" applyBorder="1" applyAlignment="1" applyProtection="1"/>
    <xf numFmtId="0" fontId="20" fillId="0" borderId="129" xfId="0" applyFont="1" applyBorder="1" applyAlignment="1" applyProtection="1"/>
    <xf numFmtId="0" fontId="20" fillId="0" borderId="229" xfId="0" applyFont="1" applyBorder="1" applyAlignment="1">
      <alignment horizontal="center"/>
    </xf>
    <xf numFmtId="0" fontId="20" fillId="0" borderId="100" xfId="0" applyFont="1" applyBorder="1" applyAlignment="1">
      <alignment horizontal="center"/>
    </xf>
    <xf numFmtId="0" fontId="20" fillId="0" borderId="230" xfId="0" applyFont="1" applyBorder="1" applyAlignment="1">
      <alignment horizontal="center"/>
    </xf>
    <xf numFmtId="0" fontId="20" fillId="0" borderId="136" xfId="0" applyFont="1" applyBorder="1" applyAlignment="1">
      <alignment horizontal="center"/>
    </xf>
    <xf numFmtId="0" fontId="20" fillId="0" borderId="129" xfId="0" applyFont="1" applyBorder="1" applyAlignment="1">
      <alignment horizontal="center"/>
    </xf>
    <xf numFmtId="0" fontId="20" fillId="0" borderId="256" xfId="0" applyFont="1" applyBorder="1" applyAlignment="1">
      <alignment horizontal="center"/>
    </xf>
    <xf numFmtId="0" fontId="20" fillId="0" borderId="257" xfId="0" applyFont="1" applyBorder="1" applyAlignment="1">
      <alignment horizontal="center"/>
    </xf>
    <xf numFmtId="0" fontId="20" fillId="0" borderId="64" xfId="0" applyFont="1" applyBorder="1" applyAlignment="1">
      <alignment horizontal="center"/>
    </xf>
    <xf numFmtId="0" fontId="20" fillId="0" borderId="258" xfId="0" applyFont="1" applyBorder="1" applyAlignment="1">
      <alignment horizontal="center"/>
    </xf>
    <xf numFmtId="0" fontId="20" fillId="0" borderId="126" xfId="0" applyFont="1" applyBorder="1" applyAlignment="1">
      <alignment horizontal="center"/>
    </xf>
    <xf numFmtId="0" fontId="20" fillId="0" borderId="202" xfId="0" applyFont="1" applyBorder="1" applyAlignment="1">
      <alignment horizontal="center"/>
    </xf>
    <xf numFmtId="0" fontId="20" fillId="0" borderId="259" xfId="0" applyFont="1" applyBorder="1" applyAlignment="1">
      <alignment horizontal="center"/>
    </xf>
    <xf numFmtId="0" fontId="20" fillId="3" borderId="6" xfId="0" applyFont="1" applyFill="1" applyBorder="1" applyAlignment="1" applyProtection="1">
      <alignment horizontal="center"/>
      <protection locked="0"/>
    </xf>
    <xf numFmtId="0" fontId="20" fillId="0" borderId="6" xfId="0" quotePrefix="1" applyFont="1" applyFill="1" applyBorder="1" applyAlignment="1" applyProtection="1">
      <alignment horizontal="center"/>
    </xf>
    <xf numFmtId="0" fontId="20" fillId="0" borderId="30" xfId="0" quotePrefix="1" applyFont="1" applyFill="1" applyBorder="1" applyAlignment="1" applyProtection="1">
      <alignment horizontal="center"/>
    </xf>
    <xf numFmtId="0" fontId="20" fillId="3" borderId="17" xfId="0" applyFont="1" applyFill="1" applyBorder="1" applyAlignment="1" applyProtection="1">
      <protection locked="0"/>
    </xf>
    <xf numFmtId="0" fontId="20" fillId="3" borderId="123" xfId="0" applyFont="1" applyFill="1" applyBorder="1" applyAlignment="1" applyProtection="1">
      <protection locked="0"/>
    </xf>
    <xf numFmtId="0" fontId="20" fillId="3" borderId="24" xfId="0" applyFont="1" applyFill="1" applyBorder="1" applyAlignment="1" applyProtection="1">
      <protection locked="0"/>
    </xf>
    <xf numFmtId="0" fontId="20" fillId="2" borderId="100" xfId="0" applyFont="1" applyFill="1" applyBorder="1" applyAlignment="1"/>
    <xf numFmtId="0" fontId="20" fillId="0" borderId="253" xfId="0" applyFont="1" applyBorder="1" applyAlignment="1" applyProtection="1">
      <alignment horizontal="center"/>
    </xf>
    <xf numFmtId="0" fontId="20" fillId="0" borderId="51" xfId="0" applyFont="1" applyBorder="1" applyAlignment="1" applyProtection="1">
      <alignment horizontal="center"/>
    </xf>
    <xf numFmtId="0" fontId="20" fillId="0" borderId="248" xfId="0" applyFont="1" applyBorder="1" applyAlignment="1" applyProtection="1"/>
    <xf numFmtId="0" fontId="20" fillId="0" borderId="249" xfId="0" applyFont="1" applyBorder="1" applyAlignment="1" applyProtection="1"/>
    <xf numFmtId="0" fontId="20" fillId="0" borderId="250" xfId="0" applyFont="1" applyBorder="1" applyAlignment="1" applyProtection="1"/>
    <xf numFmtId="0" fontId="20" fillId="0" borderId="90" xfId="0" applyFont="1" applyBorder="1" applyAlignment="1" applyProtection="1">
      <alignment horizontal="center"/>
    </xf>
    <xf numFmtId="0" fontId="20" fillId="0" borderId="35" xfId="0" applyFont="1" applyBorder="1" applyAlignment="1" applyProtection="1">
      <alignment horizontal="center"/>
    </xf>
    <xf numFmtId="0" fontId="20" fillId="0" borderId="221" xfId="0" applyFont="1" applyBorder="1" applyAlignment="1" applyProtection="1"/>
    <xf numFmtId="0" fontId="20" fillId="0" borderId="227" xfId="0" applyFont="1" applyBorder="1" applyAlignment="1" applyProtection="1"/>
    <xf numFmtId="0" fontId="20" fillId="0" borderId="246" xfId="0" applyFont="1" applyBorder="1" applyAlignment="1" applyProtection="1"/>
    <xf numFmtId="0" fontId="20" fillId="0" borderId="3" xfId="0" applyFont="1" applyBorder="1" applyAlignment="1" applyProtection="1">
      <alignment horizontal="center"/>
    </xf>
    <xf numFmtId="0" fontId="20" fillId="0" borderId="232" xfId="0" applyFont="1" applyBorder="1" applyAlignment="1" applyProtection="1">
      <alignment horizontal="center"/>
    </xf>
    <xf numFmtId="0" fontId="20" fillId="0" borderId="247" xfId="0" applyFont="1" applyBorder="1" applyAlignment="1" applyProtection="1">
      <alignment horizontal="center"/>
    </xf>
    <xf numFmtId="0" fontId="20" fillId="0" borderId="248" xfId="0" applyFont="1" applyBorder="1" applyAlignment="1" applyProtection="1">
      <alignment horizontal="center"/>
    </xf>
    <xf numFmtId="0" fontId="20" fillId="0" borderId="249" xfId="0" applyFont="1" applyBorder="1" applyAlignment="1" applyProtection="1">
      <alignment horizontal="center"/>
    </xf>
    <xf numFmtId="0" fontId="20" fillId="0" borderId="250" xfId="0" applyFont="1" applyBorder="1" applyAlignment="1" applyProtection="1">
      <alignment horizontal="center"/>
    </xf>
    <xf numFmtId="0" fontId="20" fillId="0" borderId="252" xfId="0" applyFont="1" applyBorder="1" applyAlignment="1" applyProtection="1"/>
    <xf numFmtId="0" fontId="9" fillId="0" borderId="69" xfId="0" applyFont="1" applyBorder="1" applyAlignment="1" applyProtection="1"/>
    <xf numFmtId="0" fontId="20" fillId="0" borderId="185" xfId="0" applyFont="1" applyBorder="1" applyAlignment="1" applyProtection="1">
      <alignment horizontal="center"/>
    </xf>
    <xf numFmtId="0" fontId="20" fillId="0" borderId="23" xfId="0" applyFont="1" applyBorder="1" applyAlignment="1" applyProtection="1">
      <alignment horizontal="center"/>
    </xf>
    <xf numFmtId="0" fontId="20" fillId="0" borderId="73" xfId="0" applyFont="1" applyBorder="1" applyAlignment="1" applyProtection="1">
      <alignment horizontal="center"/>
    </xf>
    <xf numFmtId="0" fontId="9" fillId="0" borderId="64" xfId="0" applyFont="1" applyBorder="1" applyAlignment="1" applyProtection="1">
      <alignment horizontal="center"/>
    </xf>
    <xf numFmtId="165" fontId="6" fillId="0" borderId="240" xfId="0" applyNumberFormat="1" applyFont="1" applyBorder="1" applyAlignment="1">
      <alignment horizontal="center"/>
    </xf>
    <xf numFmtId="165" fontId="6" fillId="0" borderId="63" xfId="0" applyNumberFormat="1" applyFont="1" applyBorder="1" applyAlignment="1">
      <alignment horizontal="center"/>
    </xf>
    <xf numFmtId="0" fontId="6" fillId="0" borderId="8" xfId="0" applyFont="1" applyFill="1" applyBorder="1" applyAlignment="1">
      <alignment horizontal="center"/>
    </xf>
    <xf numFmtId="0" fontId="6" fillId="0" borderId="50" xfId="0" applyFont="1" applyFill="1" applyBorder="1" applyAlignment="1">
      <alignment horizontal="center"/>
    </xf>
    <xf numFmtId="0" fontId="6" fillId="0" borderId="125" xfId="0" applyFont="1" applyFill="1" applyBorder="1" applyAlignment="1">
      <alignment horizontal="center" vertical="center"/>
    </xf>
    <xf numFmtId="167" fontId="29" fillId="0" borderId="297" xfId="0" applyNumberFormat="1" applyFont="1" applyBorder="1" applyAlignment="1" applyProtection="1">
      <alignment horizontal="center"/>
    </xf>
    <xf numFmtId="167" fontId="29" fillId="0" borderId="0" xfId="0" applyNumberFormat="1" applyFont="1" applyBorder="1" applyAlignment="1" applyProtection="1">
      <alignment horizontal="center"/>
    </xf>
    <xf numFmtId="0" fontId="6" fillId="0" borderId="106" xfId="0" applyNumberFormat="1" applyFont="1" applyBorder="1" applyAlignment="1" applyProtection="1">
      <alignment horizontal="center"/>
    </xf>
    <xf numFmtId="0" fontId="6" fillId="0" borderId="298" xfId="0" applyNumberFormat="1" applyFont="1" applyBorder="1" applyAlignment="1" applyProtection="1">
      <alignment horizontal="center"/>
    </xf>
    <xf numFmtId="0" fontId="6" fillId="0" borderId="108" xfId="0" applyNumberFormat="1" applyFont="1" applyBorder="1" applyAlignment="1" applyProtection="1">
      <alignment horizontal="center"/>
    </xf>
    <xf numFmtId="0" fontId="6" fillId="0" borderId="299" xfId="0" applyNumberFormat="1" applyFont="1" applyBorder="1" applyAlignment="1" applyProtection="1">
      <alignment horizontal="center"/>
    </xf>
    <xf numFmtId="0" fontId="10" fillId="0" borderId="239" xfId="0" applyFont="1" applyBorder="1" applyAlignment="1">
      <alignment horizontal="center"/>
    </xf>
    <xf numFmtId="0" fontId="10" fillId="0" borderId="152" xfId="0" applyFont="1" applyBorder="1" applyAlignment="1">
      <alignment horizontal="center"/>
    </xf>
    <xf numFmtId="0" fontId="10" fillId="0" borderId="190" xfId="0" applyFont="1" applyBorder="1" applyAlignment="1">
      <alignment horizontal="center"/>
    </xf>
    <xf numFmtId="0" fontId="6" fillId="0" borderId="17" xfId="0" applyFont="1" applyFill="1" applyBorder="1" applyAlignment="1">
      <alignment horizontal="right" vertical="center"/>
    </xf>
    <xf numFmtId="0" fontId="6" fillId="0" borderId="24" xfId="0" applyFont="1" applyFill="1" applyBorder="1" applyAlignment="1">
      <alignment horizontal="right" vertical="center"/>
    </xf>
    <xf numFmtId="0" fontId="6" fillId="0" borderId="135" xfId="0" applyFont="1" applyFill="1" applyBorder="1" applyAlignment="1">
      <alignment horizontal="center" vertical="center"/>
    </xf>
    <xf numFmtId="0" fontId="6" fillId="0" borderId="69" xfId="0" applyFont="1" applyBorder="1" applyAlignment="1">
      <alignment horizontal="center"/>
    </xf>
    <xf numFmtId="0" fontId="6" fillId="5" borderId="17" xfId="0" applyFont="1" applyFill="1" applyBorder="1" applyAlignment="1">
      <alignment horizontal="left" vertical="center"/>
    </xf>
    <xf numFmtId="0" fontId="6" fillId="5" borderId="24" xfId="0" applyFont="1" applyFill="1" applyBorder="1" applyAlignment="1">
      <alignment horizontal="left" vertical="center"/>
    </xf>
    <xf numFmtId="0" fontId="6" fillId="5" borderId="295" xfId="0" applyFont="1" applyFill="1" applyBorder="1" applyAlignment="1">
      <alignment horizontal="left" vertical="center"/>
    </xf>
    <xf numFmtId="0" fontId="6" fillId="5" borderId="296" xfId="0" applyFont="1" applyFill="1" applyBorder="1" applyAlignment="1">
      <alignment horizontal="left" vertical="center"/>
    </xf>
    <xf numFmtId="0" fontId="6" fillId="0" borderId="13" xfId="0" applyFont="1" applyBorder="1" applyAlignment="1">
      <alignment horizontal="center"/>
    </xf>
    <xf numFmtId="0" fontId="6" fillId="0" borderId="69" xfId="0" applyFont="1" applyBorder="1" applyAlignment="1">
      <alignment horizontal="right"/>
    </xf>
    <xf numFmtId="0" fontId="6" fillId="0" borderId="13" xfId="0" applyFont="1" applyBorder="1" applyAlignment="1">
      <alignment horizontal="right"/>
    </xf>
    <xf numFmtId="0" fontId="6" fillId="0" borderId="90" xfId="0" applyFont="1" applyBorder="1" applyAlignment="1">
      <alignment horizontal="center"/>
    </xf>
    <xf numFmtId="0" fontId="6" fillId="0" borderId="35" xfId="0" applyFont="1" applyBorder="1" applyAlignment="1">
      <alignment horizontal="center"/>
    </xf>
    <xf numFmtId="167" fontId="6" fillId="0" borderId="115" xfId="0" applyNumberFormat="1" applyFont="1" applyBorder="1" applyAlignment="1" applyProtection="1"/>
    <xf numFmtId="167" fontId="6" fillId="0" borderId="119" xfId="0" applyNumberFormat="1" applyFont="1" applyBorder="1" applyAlignment="1" applyProtection="1"/>
    <xf numFmtId="167" fontId="6" fillId="0" borderId="82" xfId="0" applyNumberFormat="1" applyFont="1" applyBorder="1" applyAlignment="1" applyProtection="1"/>
    <xf numFmtId="167" fontId="6" fillId="0" borderId="81" xfId="0" applyNumberFormat="1" applyFont="1" applyBorder="1" applyAlignment="1" applyProtection="1"/>
    <xf numFmtId="0" fontId="6" fillId="0" borderId="104" xfId="0" applyFont="1" applyBorder="1" applyAlignment="1">
      <alignment horizontal="center"/>
    </xf>
    <xf numFmtId="0" fontId="6" fillId="0" borderId="242" xfId="0" applyFont="1" applyBorder="1" applyAlignment="1">
      <alignment horizontal="center"/>
    </xf>
    <xf numFmtId="167" fontId="6" fillId="0" borderId="140" xfId="0" applyNumberFormat="1" applyFont="1" applyBorder="1" applyAlignment="1" applyProtection="1"/>
    <xf numFmtId="167" fontId="6" fillId="0" borderId="17" xfId="0" applyNumberFormat="1" applyFont="1" applyBorder="1" applyAlignment="1" applyProtection="1"/>
    <xf numFmtId="167" fontId="6" fillId="0" borderId="24" xfId="0" applyNumberFormat="1" applyFont="1" applyBorder="1" applyAlignment="1" applyProtection="1"/>
    <xf numFmtId="167" fontId="6" fillId="0" borderId="200" xfId="0" applyNumberFormat="1" applyFont="1" applyBorder="1" applyAlignment="1" applyProtection="1"/>
    <xf numFmtId="167" fontId="6" fillId="0" borderId="147" xfId="0" applyNumberFormat="1" applyFont="1" applyBorder="1" applyAlignment="1" applyProtection="1"/>
    <xf numFmtId="0" fontId="6" fillId="0" borderId="28" xfId="0" applyFont="1" applyFill="1" applyBorder="1" applyAlignment="1">
      <alignment horizontal="center"/>
    </xf>
    <xf numFmtId="0" fontId="4" fillId="0" borderId="64" xfId="0" applyFont="1" applyBorder="1" applyAlignment="1">
      <alignment horizontal="center"/>
    </xf>
    <xf numFmtId="0" fontId="4" fillId="0" borderId="0" xfId="0" applyFont="1" applyBorder="1" applyAlignment="1">
      <alignment horizontal="center"/>
    </xf>
    <xf numFmtId="0" fontId="4" fillId="0" borderId="128" xfId="0" applyFont="1" applyBorder="1" applyAlignment="1">
      <alignment horizontal="center"/>
    </xf>
    <xf numFmtId="0" fontId="6" fillId="0" borderId="0" xfId="0" applyFont="1" applyAlignment="1"/>
    <xf numFmtId="0" fontId="6" fillId="0" borderId="240" xfId="0" applyFont="1" applyFill="1" applyBorder="1" applyAlignment="1">
      <alignment horizontal="center"/>
    </xf>
    <xf numFmtId="0" fontId="6" fillId="0" borderId="31" xfId="0" applyFont="1" applyFill="1" applyBorder="1" applyAlignment="1">
      <alignment horizontal="center"/>
    </xf>
    <xf numFmtId="2" fontId="6" fillId="0" borderId="240" xfId="0" applyNumberFormat="1" applyFont="1" applyFill="1" applyBorder="1" applyAlignment="1">
      <alignment horizontal="center"/>
    </xf>
    <xf numFmtId="2" fontId="6" fillId="0" borderId="26" xfId="0" applyNumberFormat="1" applyFont="1" applyFill="1" applyBorder="1" applyAlignment="1">
      <alignment horizontal="center"/>
    </xf>
    <xf numFmtId="2" fontId="6" fillId="0" borderId="27" xfId="0" applyNumberFormat="1" applyFont="1" applyFill="1" applyBorder="1" applyAlignment="1">
      <alignment horizontal="center"/>
    </xf>
    <xf numFmtId="0" fontId="6" fillId="2" borderId="6" xfId="0" applyFont="1" applyFill="1" applyBorder="1" applyAlignment="1" applyProtection="1">
      <alignment horizontal="center"/>
      <protection locked="0"/>
    </xf>
    <xf numFmtId="0" fontId="6" fillId="2" borderId="30" xfId="0" applyFont="1" applyFill="1" applyBorder="1" applyAlignment="1" applyProtection="1">
      <alignment horizontal="center"/>
      <protection locked="0"/>
    </xf>
    <xf numFmtId="0" fontId="6" fillId="2" borderId="54" xfId="0" applyFont="1" applyFill="1" applyBorder="1" applyAlignment="1" applyProtection="1">
      <alignment horizontal="center"/>
      <protection locked="0"/>
    </xf>
    <xf numFmtId="0" fontId="6" fillId="2" borderId="62" xfId="0" applyFont="1" applyFill="1" applyBorder="1" applyAlignment="1" applyProtection="1">
      <alignment horizontal="center"/>
      <protection locked="0"/>
    </xf>
    <xf numFmtId="0" fontId="6" fillId="0" borderId="243" xfId="0" applyFont="1" applyFill="1" applyBorder="1" applyAlignment="1">
      <alignment horizontal="center"/>
    </xf>
    <xf numFmtId="0" fontId="6" fillId="0" borderId="55" xfId="0" applyFont="1" applyFill="1" applyBorder="1" applyAlignment="1">
      <alignment horizontal="center"/>
    </xf>
    <xf numFmtId="0" fontId="6" fillId="0" borderId="56" xfId="0" applyFont="1" applyFill="1" applyBorder="1" applyAlignment="1">
      <alignment horizontal="center"/>
    </xf>
    <xf numFmtId="0" fontId="34" fillId="0" borderId="8" xfId="0" applyFont="1" applyBorder="1" applyAlignment="1">
      <alignment horizontal="center" vertical="top"/>
    </xf>
    <xf numFmtId="0" fontId="34" fillId="0" borderId="36" xfId="0" applyFont="1" applyBorder="1" applyAlignment="1">
      <alignment horizontal="center" vertical="top"/>
    </xf>
    <xf numFmtId="0" fontId="34" fillId="0" borderId="8" xfId="0" applyFont="1" applyBorder="1" applyAlignment="1">
      <alignment horizontal="center" vertical="top" wrapText="1"/>
    </xf>
    <xf numFmtId="0" fontId="34" fillId="0" borderId="36" xfId="0" applyFont="1" applyBorder="1" applyAlignment="1">
      <alignment horizontal="center" vertical="top" wrapText="1"/>
    </xf>
    <xf numFmtId="164" fontId="6" fillId="0" borderId="8" xfId="0" applyNumberFormat="1" applyFont="1" applyFill="1" applyBorder="1" applyAlignment="1">
      <alignment horizontal="center"/>
    </xf>
    <xf numFmtId="164" fontId="6" fillId="0" borderId="50" xfId="0" applyNumberFormat="1" applyFont="1" applyFill="1" applyBorder="1" applyAlignment="1">
      <alignment horizontal="center"/>
    </xf>
    <xf numFmtId="0" fontId="6" fillId="0" borderId="13" xfId="0" applyFont="1" applyFill="1" applyBorder="1" applyAlignment="1">
      <alignment horizontal="center"/>
    </xf>
    <xf numFmtId="0" fontId="6" fillId="2" borderId="23" xfId="0" applyFont="1" applyFill="1" applyBorder="1" applyAlignment="1" applyProtection="1">
      <alignment horizontal="center"/>
      <protection locked="0"/>
    </xf>
    <xf numFmtId="0" fontId="6" fillId="2" borderId="73" xfId="0" applyFont="1" applyFill="1" applyBorder="1" applyAlignment="1" applyProtection="1">
      <alignment horizontal="center"/>
      <protection locked="0"/>
    </xf>
    <xf numFmtId="0" fontId="6" fillId="0" borderId="71" xfId="0" applyFont="1" applyBorder="1" applyAlignment="1">
      <alignment horizontal="center"/>
    </xf>
    <xf numFmtId="0" fontId="6" fillId="0" borderId="78" xfId="0" applyFont="1" applyBorder="1" applyAlignment="1">
      <alignment horizontal="center"/>
    </xf>
    <xf numFmtId="0" fontId="6" fillId="0" borderId="102" xfId="0" applyFont="1" applyBorder="1" applyAlignment="1">
      <alignment horizontal="center"/>
    </xf>
    <xf numFmtId="0" fontId="6" fillId="0" borderId="0" xfId="0" applyFont="1" applyBorder="1" applyAlignment="1">
      <alignment horizontal="left"/>
    </xf>
    <xf numFmtId="0" fontId="34" fillId="0" borderId="7" xfId="0" applyFont="1" applyBorder="1" applyAlignment="1">
      <alignment horizontal="center" vertical="top"/>
    </xf>
    <xf numFmtId="0" fontId="34" fillId="0" borderId="88" xfId="0" applyFont="1" applyBorder="1" applyAlignment="1">
      <alignment horizontal="center" vertical="top"/>
    </xf>
    <xf numFmtId="0" fontId="9" fillId="9" borderId="0" xfId="0" applyFont="1" applyFill="1" applyBorder="1" applyAlignment="1">
      <alignment horizontal="center"/>
    </xf>
    <xf numFmtId="0" fontId="6" fillId="0" borderId="40" xfId="0" applyFont="1" applyBorder="1" applyAlignment="1"/>
    <xf numFmtId="0" fontId="6" fillId="0" borderId="6" xfId="0" applyFont="1" applyBorder="1" applyAlignment="1"/>
    <xf numFmtId="0" fontId="6" fillId="0" borderId="7" xfId="0" applyFont="1" applyFill="1" applyBorder="1" applyAlignment="1">
      <alignment horizontal="center" vertical="top"/>
    </xf>
    <xf numFmtId="0" fontId="6" fillId="0" borderId="88" xfId="0" applyFont="1" applyFill="1" applyBorder="1" applyAlignment="1">
      <alignment horizontal="center" vertical="top"/>
    </xf>
    <xf numFmtId="0" fontId="6" fillId="0" borderId="55" xfId="0" applyFont="1" applyFill="1" applyBorder="1" applyAlignment="1" applyProtection="1">
      <alignment vertical="top" wrapText="1"/>
      <protection locked="0"/>
    </xf>
    <xf numFmtId="0" fontId="6" fillId="0" borderId="0" xfId="0" applyFont="1" applyFill="1" applyBorder="1" applyAlignment="1" applyProtection="1">
      <alignment vertical="top" wrapText="1"/>
      <protection locked="0"/>
    </xf>
    <xf numFmtId="0" fontId="6" fillId="0" borderId="155" xfId="0" applyFont="1" applyFill="1" applyBorder="1" applyAlignment="1">
      <alignment horizontal="center"/>
    </xf>
    <xf numFmtId="0" fontId="6" fillId="0" borderId="0" xfId="0" applyFont="1" applyFill="1" applyBorder="1" applyAlignment="1">
      <alignment horizontal="center"/>
    </xf>
    <xf numFmtId="0" fontId="6" fillId="0" borderId="127" xfId="0" applyFont="1" applyFill="1" applyBorder="1" applyAlignment="1">
      <alignment horizontal="center"/>
    </xf>
    <xf numFmtId="0" fontId="6" fillId="2" borderId="200" xfId="0" applyFont="1" applyFill="1" applyBorder="1" applyAlignment="1" applyProtection="1">
      <protection locked="0"/>
    </xf>
    <xf numFmtId="0" fontId="6" fillId="2" borderId="206" xfId="0" applyFont="1" applyFill="1" applyBorder="1" applyAlignment="1" applyProtection="1">
      <protection locked="0"/>
    </xf>
    <xf numFmtId="0" fontId="6" fillId="2" borderId="147" xfId="0" applyFont="1" applyFill="1" applyBorder="1" applyAlignment="1" applyProtection="1">
      <protection locked="0"/>
    </xf>
    <xf numFmtId="0" fontId="6" fillId="0" borderId="64" xfId="0" applyFont="1" applyBorder="1" applyAlignment="1">
      <alignment horizontal="center" vertical="top" wrapText="1"/>
    </xf>
    <xf numFmtId="0" fontId="6" fillId="0" borderId="0" xfId="0" applyFont="1" applyBorder="1" applyAlignment="1">
      <alignment horizontal="center" vertical="top" wrapText="1"/>
    </xf>
    <xf numFmtId="0" fontId="6" fillId="0" borderId="127" xfId="0" applyFont="1" applyBorder="1" applyAlignment="1">
      <alignment horizontal="center" vertical="top" wrapText="1"/>
    </xf>
    <xf numFmtId="0" fontId="34" fillId="0" borderId="7" xfId="0" applyFont="1" applyBorder="1" applyAlignment="1">
      <alignment horizontal="center" vertical="top" wrapText="1"/>
    </xf>
    <xf numFmtId="0" fontId="34" fillId="0" borderId="88" xfId="0" applyFont="1" applyBorder="1" applyAlignment="1">
      <alignment horizontal="center" vertical="top" wrapText="1"/>
    </xf>
    <xf numFmtId="0" fontId="6" fillId="0" borderId="11" xfId="0" applyFont="1" applyBorder="1" applyAlignment="1">
      <alignment horizontal="center" vertical="top" wrapText="1"/>
    </xf>
    <xf numFmtId="0" fontId="6" fillId="0" borderId="6" xfId="0" applyFont="1" applyBorder="1" applyAlignment="1">
      <alignment horizontal="center" vertical="top" wrapText="1"/>
    </xf>
    <xf numFmtId="0" fontId="6" fillId="0" borderId="45" xfId="0" applyFont="1" applyBorder="1" applyAlignment="1">
      <alignment horizontal="center" vertical="top" wrapText="1"/>
    </xf>
    <xf numFmtId="0" fontId="6" fillId="3" borderId="40" xfId="0" applyFont="1" applyFill="1" applyBorder="1" applyAlignment="1" applyProtection="1">
      <protection locked="0"/>
    </xf>
    <xf numFmtId="0" fontId="6" fillId="3" borderId="6" xfId="0" applyFont="1" applyFill="1" applyBorder="1" applyAlignment="1" applyProtection="1">
      <protection locked="0"/>
    </xf>
    <xf numFmtId="0" fontId="6" fillId="0" borderId="28" xfId="0" applyFont="1" applyBorder="1" applyAlignment="1">
      <alignment horizontal="center" vertical="top" wrapText="1"/>
    </xf>
    <xf numFmtId="0" fontId="6" fillId="0" borderId="49" xfId="0" applyFont="1" applyBorder="1" applyAlignment="1">
      <alignment horizontal="center" vertical="top" wrapText="1"/>
    </xf>
    <xf numFmtId="0" fontId="6" fillId="0" borderId="79" xfId="0" applyFont="1" applyBorder="1" applyAlignment="1">
      <alignment horizontal="center" vertical="top" wrapText="1"/>
    </xf>
    <xf numFmtId="0" fontId="6" fillId="0" borderId="26"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36" xfId="0" applyFont="1" applyFill="1" applyBorder="1" applyAlignment="1">
      <alignment horizontal="center" vertical="top" wrapText="1"/>
    </xf>
    <xf numFmtId="0" fontId="34" fillId="0" borderId="26" xfId="0" applyFont="1" applyBorder="1" applyAlignment="1">
      <alignment horizontal="center" vertical="top" wrapText="1"/>
    </xf>
    <xf numFmtId="0" fontId="6" fillId="0" borderId="92" xfId="0" applyFont="1" applyFill="1" applyBorder="1" applyAlignment="1">
      <alignment horizontal="center" vertical="top" wrapText="1"/>
    </xf>
    <xf numFmtId="0" fontId="6" fillId="0" borderId="69" xfId="0" applyFont="1" applyFill="1" applyBorder="1" applyAlignment="1">
      <alignment horizontal="center" vertical="top" wrapText="1"/>
    </xf>
    <xf numFmtId="0" fontId="6" fillId="0" borderId="39" xfId="0" applyFont="1" applyBorder="1" applyAlignment="1"/>
    <xf numFmtId="0" fontId="6" fillId="0" borderId="11" xfId="0" applyFont="1" applyBorder="1" applyAlignment="1"/>
    <xf numFmtId="0" fontId="34" fillId="0" borderId="55" xfId="0" applyFont="1" applyBorder="1" applyAlignment="1">
      <alignment horizontal="center" vertical="top" wrapText="1"/>
    </xf>
    <xf numFmtId="0" fontId="34" fillId="0" borderId="0" xfId="0" applyFont="1" applyBorder="1" applyAlignment="1">
      <alignment horizontal="center" vertical="top" wrapText="1"/>
    </xf>
    <xf numFmtId="0" fontId="6" fillId="0" borderId="55" xfId="0" applyFont="1" applyBorder="1" applyAlignment="1">
      <alignment horizontal="center" vertical="top" wrapText="1"/>
    </xf>
    <xf numFmtId="0" fontId="4" fillId="0" borderId="239" xfId="0" applyFont="1" applyFill="1" applyBorder="1" applyAlignment="1">
      <alignment horizontal="center"/>
    </xf>
    <xf numFmtId="0" fontId="4" fillId="0" borderId="152" xfId="0" applyFont="1" applyFill="1" applyBorder="1" applyAlignment="1">
      <alignment horizontal="center"/>
    </xf>
    <xf numFmtId="0" fontId="4" fillId="0" borderId="190" xfId="0" applyFont="1" applyFill="1" applyBorder="1" applyAlignment="1">
      <alignment horizontal="center"/>
    </xf>
    <xf numFmtId="0" fontId="4" fillId="0" borderId="28"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6" fillId="0" borderId="39" xfId="0" applyFont="1" applyBorder="1" applyAlignment="1">
      <alignment horizontal="center" vertical="top" wrapText="1"/>
    </xf>
    <xf numFmtId="0" fontId="6" fillId="0" borderId="40" xfId="0" applyFont="1" applyBorder="1" applyAlignment="1">
      <alignment horizontal="center" vertical="top" wrapText="1"/>
    </xf>
    <xf numFmtId="0" fontId="6" fillId="0" borderId="11" xfId="0" applyFont="1" applyBorder="1" applyAlignment="1">
      <alignment horizontal="center"/>
    </xf>
    <xf numFmtId="0" fontId="6" fillId="0" borderId="29" xfId="0" applyFont="1" applyBorder="1" applyAlignment="1">
      <alignment horizontal="center"/>
    </xf>
    <xf numFmtId="0" fontId="6" fillId="0" borderId="45" xfId="0" applyFont="1" applyBorder="1" applyAlignment="1">
      <alignment horizontal="center"/>
    </xf>
    <xf numFmtId="0" fontId="6" fillId="0" borderId="46" xfId="0" applyFont="1" applyBorder="1" applyAlignment="1">
      <alignment horizontal="center"/>
    </xf>
    <xf numFmtId="0" fontId="6" fillId="0" borderId="11" xfId="0" applyFont="1" applyFill="1" applyBorder="1" applyAlignment="1">
      <alignment horizontal="center" vertical="top"/>
    </xf>
    <xf numFmtId="0" fontId="6" fillId="0" borderId="6" xfId="0" applyFont="1" applyFill="1" applyBorder="1" applyAlignment="1">
      <alignment horizontal="center" vertical="top"/>
    </xf>
    <xf numFmtId="0" fontId="6" fillId="0" borderId="29" xfId="0" applyFont="1" applyFill="1" applyBorder="1" applyAlignment="1">
      <alignment horizontal="center" vertical="top"/>
    </xf>
    <xf numFmtId="0" fontId="6" fillId="0" borderId="30" xfId="0" applyFont="1" applyFill="1" applyBorder="1" applyAlignment="1">
      <alignment horizontal="center" vertical="top"/>
    </xf>
    <xf numFmtId="0" fontId="34" fillId="0" borderId="63" xfId="0" applyFont="1" applyBorder="1" applyAlignment="1">
      <alignment horizontal="center" vertical="top" wrapText="1"/>
    </xf>
    <xf numFmtId="0" fontId="34" fillId="0" borderId="9" xfId="0" applyFont="1" applyBorder="1" applyAlignment="1">
      <alignment horizontal="center" vertical="top" wrapText="1"/>
    </xf>
    <xf numFmtId="0" fontId="6" fillId="0" borderId="202" xfId="0" applyFont="1" applyFill="1" applyBorder="1" applyAlignment="1">
      <alignment horizontal="center"/>
    </xf>
    <xf numFmtId="0" fontId="6" fillId="0" borderId="69" xfId="0" applyFont="1" applyBorder="1" applyAlignment="1">
      <alignment horizontal="center" vertical="top" wrapText="1"/>
    </xf>
    <xf numFmtId="0" fontId="6" fillId="0" borderId="90" xfId="0" applyFont="1" applyBorder="1" applyAlignment="1">
      <alignment horizontal="center" vertical="top" wrapText="1"/>
    </xf>
    <xf numFmtId="0" fontId="34" fillId="0" borderId="92" xfId="0" applyFont="1" applyBorder="1" applyAlignment="1">
      <alignment horizontal="center" vertical="top" wrapText="1"/>
    </xf>
    <xf numFmtId="0" fontId="34" fillId="0" borderId="69" xfId="0" applyFont="1" applyBorder="1" applyAlignment="1">
      <alignment horizontal="center" vertical="top" wrapText="1"/>
    </xf>
    <xf numFmtId="0" fontId="6" fillId="0" borderId="50" xfId="0" applyFont="1" applyBorder="1" applyAlignment="1">
      <alignment horizontal="center" vertical="top" wrapText="1"/>
    </xf>
    <xf numFmtId="0" fontId="6" fillId="0" borderId="37" xfId="0" applyFont="1" applyBorder="1" applyAlignment="1">
      <alignment horizontal="center" vertical="top" wrapText="1"/>
    </xf>
    <xf numFmtId="0" fontId="6" fillId="0" borderId="63" xfId="0" applyFont="1" applyFill="1" applyBorder="1" applyAlignment="1">
      <alignment horizontal="center" vertical="top" wrapText="1"/>
    </xf>
    <xf numFmtId="0" fontId="6" fillId="0" borderId="89" xfId="0" applyFont="1" applyFill="1" applyBorder="1" applyAlignment="1">
      <alignment horizontal="center" vertical="top" wrapText="1"/>
    </xf>
    <xf numFmtId="0" fontId="6" fillId="0" borderId="8" xfId="0" applyFont="1" applyBorder="1" applyAlignment="1">
      <alignment horizontal="center" vertical="top" wrapText="1"/>
    </xf>
    <xf numFmtId="0" fontId="6" fillId="0" borderId="36" xfId="0" applyFont="1" applyBorder="1" applyAlignment="1">
      <alignment horizontal="center" vertical="top" wrapText="1"/>
    </xf>
    <xf numFmtId="0" fontId="6" fillId="0" borderId="225" xfId="0" applyFont="1" applyBorder="1" applyAlignment="1">
      <alignment horizontal="center" vertical="top" wrapText="1"/>
    </xf>
    <xf numFmtId="0" fontId="6" fillId="0" borderId="64" xfId="0" applyFont="1" applyFill="1" applyBorder="1" applyAlignment="1">
      <alignment horizontal="center"/>
    </xf>
    <xf numFmtId="0" fontId="6" fillId="0" borderId="244" xfId="0" applyFont="1" applyFill="1" applyBorder="1" applyAlignment="1">
      <alignment horizontal="center"/>
    </xf>
    <xf numFmtId="0" fontId="6" fillId="2" borderId="14" xfId="0" applyFont="1" applyFill="1" applyBorder="1" applyAlignment="1" applyProtection="1">
      <protection locked="0"/>
    </xf>
    <xf numFmtId="0" fontId="6" fillId="2" borderId="146" xfId="0" applyFont="1" applyFill="1" applyBorder="1" applyAlignment="1" applyProtection="1">
      <protection locked="0"/>
    </xf>
    <xf numFmtId="0" fontId="6" fillId="2" borderId="15" xfId="0" applyFont="1" applyFill="1" applyBorder="1" applyAlignment="1" applyProtection="1">
      <protection locked="0"/>
    </xf>
    <xf numFmtId="0" fontId="34" fillId="0" borderId="155" xfId="0" applyFont="1" applyBorder="1" applyAlignment="1">
      <alignment horizontal="center" vertical="top" wrapText="1"/>
    </xf>
    <xf numFmtId="0" fontId="34" fillId="0" borderId="127" xfId="0" applyFont="1" applyBorder="1" applyAlignment="1">
      <alignment horizontal="center" vertical="top" wrapText="1"/>
    </xf>
    <xf numFmtId="0" fontId="6" fillId="0" borderId="9" xfId="0" applyFont="1" applyFill="1" applyBorder="1" applyAlignment="1">
      <alignment horizontal="center" vertical="top"/>
    </xf>
    <xf numFmtId="0" fontId="6" fillId="0" borderId="89" xfId="0" applyFont="1" applyFill="1" applyBorder="1" applyAlignment="1">
      <alignment horizontal="center" vertical="top"/>
    </xf>
    <xf numFmtId="0" fontId="6" fillId="0" borderId="69" xfId="0" applyFont="1" applyFill="1" applyBorder="1" applyAlignment="1">
      <alignment horizontal="center" vertical="top"/>
    </xf>
    <xf numFmtId="0" fontId="6" fillId="0" borderId="0" xfId="0" applyFont="1" applyFill="1" applyBorder="1" applyAlignment="1">
      <alignment horizontal="center" vertical="top"/>
    </xf>
    <xf numFmtId="0" fontId="6" fillId="0" borderId="13" xfId="0" applyFont="1" applyFill="1" applyBorder="1" applyAlignment="1">
      <alignment horizontal="center" vertical="top"/>
    </xf>
    <xf numFmtId="0" fontId="6" fillId="0" borderId="90" xfId="0" applyFont="1" applyFill="1" applyBorder="1" applyAlignment="1">
      <alignment horizontal="center" vertical="top"/>
    </xf>
    <xf numFmtId="0" fontId="6" fillId="0" borderId="51" xfId="0" applyFont="1" applyFill="1" applyBorder="1" applyAlignment="1">
      <alignment horizontal="center" vertical="top"/>
    </xf>
    <xf numFmtId="0" fontId="6" fillId="0" borderId="35" xfId="0" applyFont="1" applyFill="1" applyBorder="1" applyAlignment="1">
      <alignment horizontal="center" vertical="top"/>
    </xf>
    <xf numFmtId="0" fontId="34" fillId="0" borderId="94" xfId="0" applyFont="1" applyBorder="1" applyAlignment="1">
      <alignment horizontal="center" vertical="top" wrapText="1"/>
    </xf>
    <xf numFmtId="0" fontId="34" fillId="0" borderId="98" xfId="0" applyFont="1" applyBorder="1" applyAlignment="1">
      <alignment horizontal="center" vertical="top" wrapText="1"/>
    </xf>
    <xf numFmtId="0" fontId="6" fillId="0" borderId="10"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61" xfId="0" applyFont="1" applyFill="1" applyBorder="1" applyAlignment="1">
      <alignment horizontal="center" vertical="top" wrapText="1"/>
    </xf>
    <xf numFmtId="0" fontId="6" fillId="0" borderId="41" xfId="0" applyFont="1" applyFill="1" applyBorder="1" applyAlignment="1">
      <alignment horizontal="center"/>
    </xf>
    <xf numFmtId="0" fontId="6" fillId="0" borderId="22" xfId="0" applyFont="1" applyBorder="1" applyAlignment="1">
      <alignment horizontal="center"/>
    </xf>
    <xf numFmtId="0" fontId="6" fillId="0" borderId="221" xfId="0" applyFont="1" applyBorder="1" applyAlignment="1">
      <alignment horizontal="center"/>
    </xf>
    <xf numFmtId="0" fontId="6" fillId="0" borderId="168" xfId="0" applyFont="1" applyBorder="1" applyAlignment="1">
      <alignment horizontal="center"/>
    </xf>
    <xf numFmtId="0" fontId="6" fillId="0" borderId="38" xfId="0" applyFont="1" applyBorder="1" applyAlignment="1">
      <alignment horizontal="center"/>
    </xf>
    <xf numFmtId="0" fontId="4" fillId="0" borderId="71" xfId="0" applyFont="1" applyBorder="1" applyAlignment="1">
      <alignment horizontal="center"/>
    </xf>
    <xf numFmtId="0" fontId="4" fillId="0" borderId="78" xfId="0" applyFont="1" applyBorder="1" applyAlignment="1">
      <alignment horizontal="center"/>
    </xf>
    <xf numFmtId="0" fontId="4" fillId="0" borderId="102" xfId="0" applyFont="1" applyBorder="1" applyAlignment="1">
      <alignment horizontal="center"/>
    </xf>
    <xf numFmtId="0" fontId="6" fillId="3" borderId="47" xfId="0" applyFont="1" applyFill="1" applyBorder="1" applyAlignment="1" applyProtection="1">
      <protection locked="0"/>
    </xf>
    <xf numFmtId="0" fontId="6" fillId="3" borderId="54" xfId="0" applyFont="1" applyFill="1" applyBorder="1" applyAlignment="1" applyProtection="1">
      <protection locked="0"/>
    </xf>
    <xf numFmtId="0" fontId="6" fillId="0" borderId="41" xfId="0" applyFont="1" applyBorder="1" applyAlignment="1">
      <alignment horizontal="center" vertical="top" wrapText="1"/>
    </xf>
    <xf numFmtId="0" fontId="6" fillId="0" borderId="79" xfId="0" applyFont="1" applyBorder="1" applyAlignment="1">
      <alignment horizontal="center"/>
    </xf>
    <xf numFmtId="0" fontId="6" fillId="0" borderId="36" xfId="0" applyFont="1" applyBorder="1" applyAlignment="1">
      <alignment horizontal="center"/>
    </xf>
    <xf numFmtId="2" fontId="6" fillId="0" borderId="243" xfId="0" applyNumberFormat="1" applyFont="1" applyBorder="1" applyAlignment="1">
      <alignment horizontal="center"/>
    </xf>
    <xf numFmtId="2" fontId="6" fillId="0" borderId="55" xfId="0" applyNumberFormat="1" applyFont="1" applyBorder="1" applyAlignment="1">
      <alignment horizontal="center"/>
    </xf>
    <xf numFmtId="2" fontId="6" fillId="0" borderId="56" xfId="0" applyNumberFormat="1" applyFont="1" applyBorder="1" applyAlignment="1">
      <alignment horizontal="center"/>
    </xf>
    <xf numFmtId="0" fontId="34" fillId="0" borderId="26" xfId="0" applyFont="1" applyBorder="1" applyAlignment="1">
      <alignment horizontal="center" vertical="top"/>
    </xf>
    <xf numFmtId="0" fontId="6" fillId="2" borderId="17" xfId="0" applyFont="1" applyFill="1" applyBorder="1" applyAlignment="1" applyProtection="1">
      <protection locked="0"/>
    </xf>
    <xf numFmtId="0" fontId="6" fillId="2" borderId="123" xfId="0" applyFont="1" applyFill="1" applyBorder="1" applyAlignment="1" applyProtection="1">
      <protection locked="0"/>
    </xf>
    <xf numFmtId="0" fontId="6" fillId="2" borderId="24" xfId="0" applyFont="1" applyFill="1" applyBorder="1" applyAlignment="1" applyProtection="1">
      <protection locked="0"/>
    </xf>
    <xf numFmtId="0" fontId="6" fillId="0" borderId="26" xfId="0" applyFont="1" applyBorder="1" applyAlignment="1">
      <alignment horizontal="center" vertical="top"/>
    </xf>
    <xf numFmtId="0" fontId="6" fillId="0" borderId="36" xfId="0" applyFont="1" applyBorder="1" applyAlignment="1">
      <alignment horizontal="center" vertical="top"/>
    </xf>
    <xf numFmtId="0" fontId="6" fillId="0" borderId="13" xfId="0" applyFont="1" applyFill="1" applyBorder="1" applyAlignment="1">
      <alignment horizontal="center" vertical="top" wrapText="1"/>
    </xf>
    <xf numFmtId="0" fontId="6" fillId="2" borderId="82" xfId="0" applyFont="1" applyFill="1" applyBorder="1" applyAlignment="1" applyProtection="1">
      <protection locked="0"/>
    </xf>
    <xf numFmtId="0" fontId="6" fillId="2" borderId="125" xfId="0" applyFont="1" applyFill="1" applyBorder="1" applyAlignment="1" applyProtection="1">
      <protection locked="0"/>
    </xf>
    <xf numFmtId="0" fontId="6" fillId="2" borderId="81" xfId="0" applyFont="1" applyFill="1" applyBorder="1" applyAlignment="1" applyProtection="1">
      <protection locked="0"/>
    </xf>
    <xf numFmtId="0" fontId="6" fillId="0" borderId="28" xfId="0" applyFont="1" applyBorder="1" applyAlignment="1">
      <alignment horizontal="center" vertical="top"/>
    </xf>
    <xf numFmtId="0" fontId="6" fillId="0" borderId="49" xfId="0" applyFont="1" applyBorder="1" applyAlignment="1">
      <alignment horizontal="center" vertical="top"/>
    </xf>
    <xf numFmtId="0" fontId="6" fillId="0" borderId="200" xfId="0" applyFont="1" applyFill="1" applyBorder="1" applyAlignment="1"/>
    <xf numFmtId="0" fontId="6" fillId="0" borderId="139" xfId="0" applyFont="1" applyFill="1" applyBorder="1" applyAlignment="1"/>
    <xf numFmtId="0" fontId="6" fillId="0" borderId="17" xfId="0" applyFont="1" applyFill="1" applyBorder="1" applyAlignment="1"/>
    <xf numFmtId="0" fontId="6" fillId="0" borderId="59" xfId="0" applyFont="1" applyFill="1" applyBorder="1" applyAlignment="1"/>
    <xf numFmtId="0" fontId="34" fillId="2" borderId="82" xfId="0" applyFont="1" applyFill="1" applyBorder="1" applyAlignment="1" applyProtection="1">
      <protection locked="0"/>
    </xf>
    <xf numFmtId="0" fontId="34" fillId="2" borderId="81" xfId="0" applyFont="1" applyFill="1" applyBorder="1" applyAlignment="1" applyProtection="1">
      <protection locked="0"/>
    </xf>
    <xf numFmtId="0" fontId="34" fillId="0" borderId="300" xfId="0" applyFont="1" applyFill="1" applyBorder="1" applyAlignment="1">
      <alignment horizontal="center"/>
    </xf>
    <xf numFmtId="0" fontId="34" fillId="0" borderId="301" xfId="0" applyFont="1" applyFill="1" applyBorder="1" applyAlignment="1">
      <alignment horizontal="center"/>
    </xf>
    <xf numFmtId="0" fontId="34" fillId="0" borderId="302" xfId="0" applyFont="1" applyFill="1" applyBorder="1" applyAlignment="1">
      <alignment horizontal="center"/>
    </xf>
    <xf numFmtId="0" fontId="34" fillId="0" borderId="17" xfId="0" applyFont="1" applyFill="1" applyBorder="1" applyAlignment="1"/>
    <xf numFmtId="0" fontId="34" fillId="0" borderId="24" xfId="0" applyFont="1" applyFill="1" applyBorder="1" applyAlignment="1"/>
    <xf numFmtId="0" fontId="34" fillId="0" borderId="17" xfId="0" applyFont="1" applyFill="1" applyBorder="1" applyAlignment="1">
      <alignment horizontal="center"/>
    </xf>
    <xf numFmtId="0" fontId="34" fillId="0" borderId="24" xfId="0" applyFont="1" applyFill="1" applyBorder="1" applyAlignment="1">
      <alignment horizontal="center"/>
    </xf>
    <xf numFmtId="0" fontId="34" fillId="2" borderId="17" xfId="0" applyFont="1" applyFill="1" applyBorder="1" applyAlignment="1" applyProtection="1">
      <alignment horizontal="center"/>
      <protection locked="0"/>
    </xf>
    <xf numFmtId="0" fontId="34" fillId="2" borderId="24" xfId="0" applyFont="1" applyFill="1" applyBorder="1" applyAlignment="1" applyProtection="1">
      <alignment horizontal="center"/>
      <protection locked="0"/>
    </xf>
    <xf numFmtId="0" fontId="34" fillId="2" borderId="82" xfId="0" applyFont="1" applyFill="1" applyBorder="1" applyAlignment="1" applyProtection="1">
      <alignment horizontal="center"/>
      <protection locked="0"/>
    </xf>
    <xf numFmtId="0" fontId="34" fillId="2" borderId="81" xfId="0" applyFont="1" applyFill="1" applyBorder="1" applyAlignment="1" applyProtection="1">
      <alignment horizontal="center"/>
      <protection locked="0"/>
    </xf>
    <xf numFmtId="0" fontId="6" fillId="0" borderId="9" xfId="0" applyFont="1" applyFill="1" applyBorder="1" applyAlignment="1">
      <alignment horizontal="center" vertical="top" wrapText="1"/>
    </xf>
    <xf numFmtId="0" fontId="6" fillId="0" borderId="8" xfId="0" applyFont="1" applyFill="1" applyBorder="1" applyAlignment="1">
      <alignment horizontal="center" vertical="top"/>
    </xf>
    <xf numFmtId="0" fontId="6" fillId="0" borderId="27" xfId="0" applyFont="1" applyBorder="1" applyAlignment="1">
      <alignment horizontal="center" vertical="top"/>
    </xf>
    <xf numFmtId="0" fontId="34" fillId="0" borderId="200" xfId="0" applyFont="1" applyFill="1" applyBorder="1" applyAlignment="1"/>
    <xf numFmtId="0" fontId="34" fillId="0" borderId="147" xfId="0" applyFont="1" applyFill="1" applyBorder="1" applyAlignment="1"/>
    <xf numFmtId="0" fontId="6" fillId="0" borderId="6" xfId="0" applyFont="1" applyFill="1" applyBorder="1" applyAlignment="1"/>
    <xf numFmtId="0" fontId="6" fillId="0" borderId="30" xfId="0" applyFont="1" applyFill="1" applyBorder="1" applyAlignment="1"/>
    <xf numFmtId="0" fontId="34" fillId="0" borderId="46" xfId="0" applyFont="1" applyBorder="1" applyAlignment="1">
      <alignment horizontal="center" vertical="top"/>
    </xf>
    <xf numFmtId="0" fontId="34" fillId="0" borderId="50" xfId="0" applyFont="1" applyBorder="1" applyAlignment="1">
      <alignment horizontal="center" vertical="top"/>
    </xf>
    <xf numFmtId="0" fontId="6" fillId="0" borderId="69" xfId="0" applyFont="1" applyFill="1" applyBorder="1" applyAlignment="1">
      <alignment horizontal="center"/>
    </xf>
    <xf numFmtId="0" fontId="6" fillId="0" borderId="225" xfId="0" applyFont="1" applyBorder="1" applyAlignment="1">
      <alignment horizontal="center"/>
    </xf>
    <xf numFmtId="0" fontId="6" fillId="0" borderId="90" xfId="0" applyFont="1" applyFill="1" applyBorder="1" applyAlignment="1">
      <alignment horizontal="center"/>
    </xf>
    <xf numFmtId="0" fontId="6" fillId="0" borderId="99" xfId="0" applyFont="1" applyFill="1" applyBorder="1" applyAlignment="1">
      <alignment horizontal="center"/>
    </xf>
    <xf numFmtId="0" fontId="6" fillId="0" borderId="14" xfId="0" applyFont="1" applyBorder="1" applyAlignment="1">
      <alignment horizontal="left"/>
    </xf>
    <xf numFmtId="0" fontId="6" fillId="0" borderId="144" xfId="0" applyFont="1" applyBorder="1" applyAlignment="1">
      <alignment horizontal="left"/>
    </xf>
    <xf numFmtId="0" fontId="6" fillId="0" borderId="14" xfId="0" applyFont="1" applyFill="1" applyBorder="1" applyAlignment="1">
      <alignment horizontal="left"/>
    </xf>
    <xf numFmtId="0" fontId="6" fillId="0" borderId="58" xfId="0" applyFont="1" applyFill="1" applyBorder="1" applyAlignment="1">
      <alignment horizontal="left"/>
    </xf>
    <xf numFmtId="0" fontId="6" fillId="0" borderId="82" xfId="0" applyFont="1" applyBorder="1" applyAlignment="1">
      <alignment horizontal="left"/>
    </xf>
    <xf numFmtId="0" fontId="6" fillId="0" borderId="271" xfId="0" applyFont="1" applyBorder="1" applyAlignment="1">
      <alignment horizontal="left"/>
    </xf>
    <xf numFmtId="0" fontId="6" fillId="0" borderId="82" xfId="0" applyFont="1" applyFill="1" applyBorder="1" applyAlignment="1">
      <alignment horizontal="left"/>
    </xf>
    <xf numFmtId="0" fontId="6" fillId="0" borderId="93" xfId="0" applyFont="1" applyFill="1" applyBorder="1" applyAlignment="1">
      <alignment horizontal="left"/>
    </xf>
    <xf numFmtId="0" fontId="6" fillId="0" borderId="11" xfId="0" applyFont="1" applyFill="1" applyBorder="1" applyAlignment="1"/>
    <xf numFmtId="0" fontId="6" fillId="0" borderId="29" xfId="0" applyFont="1" applyFill="1" applyBorder="1" applyAlignment="1"/>
    <xf numFmtId="0" fontId="6" fillId="0" borderId="37" xfId="0" applyFont="1" applyBorder="1" applyAlignment="1">
      <alignment horizontal="center"/>
    </xf>
    <xf numFmtId="0" fontId="6" fillId="0" borderId="82" xfId="0" applyFont="1" applyFill="1" applyBorder="1" applyAlignment="1"/>
    <xf numFmtId="0" fontId="6" fillId="0" borderId="93" xfId="0" applyFont="1" applyFill="1" applyBorder="1" applyAlignment="1"/>
    <xf numFmtId="0" fontId="6" fillId="0" borderId="54" xfId="0" applyFont="1" applyFill="1" applyBorder="1" applyAlignment="1"/>
    <xf numFmtId="0" fontId="6" fillId="0" borderId="62" xfId="0" applyFont="1" applyFill="1" applyBorder="1" applyAlignment="1"/>
    <xf numFmtId="0" fontId="34" fillId="0" borderId="45" xfId="0" applyFont="1" applyBorder="1" applyAlignment="1">
      <alignment horizontal="center" vertical="top" wrapText="1"/>
    </xf>
    <xf numFmtId="0" fontId="34" fillId="0" borderId="46" xfId="0" applyFont="1" applyBorder="1" applyAlignment="1">
      <alignment horizontal="center" vertical="top" wrapText="1"/>
    </xf>
    <xf numFmtId="0" fontId="34" fillId="0" borderId="50" xfId="0" applyFont="1" applyBorder="1" applyAlignment="1">
      <alignment horizontal="center" vertical="top" wrapText="1"/>
    </xf>
    <xf numFmtId="0" fontId="34" fillId="0" borderId="254" xfId="0" applyFont="1" applyBorder="1" applyAlignment="1">
      <alignment horizontal="center" vertical="top"/>
    </xf>
    <xf numFmtId="0" fontId="34" fillId="0" borderId="44" xfId="0" applyFont="1" applyBorder="1" applyAlignment="1">
      <alignment horizontal="center" vertical="top"/>
    </xf>
    <xf numFmtId="0" fontId="34" fillId="0" borderId="69" xfId="0" applyFont="1" applyBorder="1" applyAlignment="1">
      <alignment horizontal="center" vertical="top"/>
    </xf>
    <xf numFmtId="0" fontId="34" fillId="0" borderId="13" xfId="0" applyFont="1" applyBorder="1" applyAlignment="1">
      <alignment horizontal="center" vertical="top"/>
    </xf>
    <xf numFmtId="0" fontId="34" fillId="0" borderId="45" xfId="0" applyFont="1" applyFill="1" applyBorder="1" applyAlignment="1">
      <alignment horizontal="center" vertical="top" wrapText="1"/>
    </xf>
    <xf numFmtId="0" fontId="34" fillId="0" borderId="8" xfId="0" applyFont="1" applyFill="1" applyBorder="1" applyAlignment="1">
      <alignment horizontal="center" vertical="top" wrapText="1"/>
    </xf>
    <xf numFmtId="0" fontId="34" fillId="0" borderId="36" xfId="0" applyFont="1" applyFill="1" applyBorder="1" applyAlignment="1">
      <alignment horizontal="center" vertical="top" wrapText="1"/>
    </xf>
    <xf numFmtId="0" fontId="34" fillId="0" borderId="28" xfId="0" applyFont="1" applyBorder="1" applyAlignment="1">
      <alignment horizontal="center"/>
    </xf>
    <xf numFmtId="0" fontId="34" fillId="0" borderId="27" xfId="0" applyFont="1" applyBorder="1" applyAlignment="1">
      <alignment horizontal="center"/>
    </xf>
    <xf numFmtId="0" fontId="34" fillId="0" borderId="53" xfId="0" applyFont="1" applyFill="1" applyBorder="1" applyAlignment="1">
      <alignment horizontal="center" vertical="top"/>
    </xf>
    <xf numFmtId="0" fontId="34" fillId="0" borderId="49" xfId="0" applyFont="1" applyFill="1" applyBorder="1" applyAlignment="1">
      <alignment horizontal="center" vertical="top"/>
    </xf>
    <xf numFmtId="0" fontId="34" fillId="0" borderId="79" xfId="0" applyFont="1" applyFill="1" applyBorder="1" applyAlignment="1">
      <alignment horizontal="center" vertical="top"/>
    </xf>
    <xf numFmtId="0" fontId="34" fillId="0" borderId="254" xfId="0" applyFont="1" applyFill="1" applyBorder="1" applyAlignment="1">
      <alignment horizontal="center" vertical="top"/>
    </xf>
    <xf numFmtId="0" fontId="34" fillId="0" borderId="44" xfId="0" applyFont="1" applyFill="1" applyBorder="1" applyAlignment="1">
      <alignment horizontal="center" vertical="top"/>
    </xf>
    <xf numFmtId="0" fontId="34" fillId="0" borderId="69" xfId="0" applyFont="1" applyFill="1" applyBorder="1" applyAlignment="1">
      <alignment horizontal="center" vertical="top"/>
    </xf>
    <xf numFmtId="0" fontId="34" fillId="0" borderId="13" xfId="0" applyFont="1" applyFill="1" applyBorder="1" applyAlignment="1">
      <alignment horizontal="center" vertical="top"/>
    </xf>
    <xf numFmtId="0" fontId="6" fillId="0" borderId="79" xfId="0" applyFont="1" applyBorder="1" applyAlignment="1"/>
    <xf numFmtId="0" fontId="6" fillId="0" borderId="36" xfId="0" applyFont="1" applyBorder="1" applyAlignment="1"/>
    <xf numFmtId="0" fontId="6" fillId="0" borderId="89" xfId="0" applyFont="1" applyBorder="1" applyAlignment="1"/>
    <xf numFmtId="0" fontId="6" fillId="0" borderId="12" xfId="0" applyFont="1" applyBorder="1" applyAlignment="1"/>
    <xf numFmtId="0" fontId="6" fillId="0" borderId="4" xfId="0" applyFont="1" applyBorder="1" applyAlignment="1"/>
    <xf numFmtId="0" fontId="6" fillId="0" borderId="4" xfId="0" applyFont="1" applyBorder="1" applyAlignment="1">
      <alignment horizontal="left"/>
    </xf>
    <xf numFmtId="0" fontId="6" fillId="0" borderId="47" xfId="0" applyFont="1" applyBorder="1" applyAlignment="1"/>
    <xf numFmtId="0" fontId="6" fillId="0" borderId="54" xfId="0" applyFont="1" applyBorder="1" applyAlignment="1"/>
    <xf numFmtId="0" fontId="6" fillId="0" borderId="80" xfId="0" applyFont="1" applyBorder="1" applyAlignment="1"/>
    <xf numFmtId="0" fontId="34" fillId="0" borderId="168" xfId="0" applyFont="1" applyBorder="1" applyAlignment="1" applyProtection="1">
      <alignment horizontal="center" vertical="top" wrapText="1"/>
    </xf>
    <xf numFmtId="0" fontId="34" fillId="0" borderId="22" xfId="0" applyFont="1" applyBorder="1" applyAlignment="1" applyProtection="1">
      <alignment horizontal="center" vertical="top" wrapText="1"/>
    </xf>
    <xf numFmtId="0" fontId="34" fillId="0" borderId="5" xfId="0" applyFont="1" applyBorder="1" applyAlignment="1" applyProtection="1">
      <alignment horizontal="center" vertical="top" wrapText="1"/>
    </xf>
    <xf numFmtId="0" fontId="34" fillId="0" borderId="6" xfId="0" applyFont="1" applyBorder="1" applyAlignment="1" applyProtection="1">
      <alignment horizontal="center" vertical="top" wrapText="1"/>
    </xf>
    <xf numFmtId="0" fontId="3" fillId="0" borderId="185" xfId="0" applyFont="1" applyBorder="1" applyAlignment="1" applyProtection="1">
      <alignment horizontal="center" vertical="top" wrapText="1"/>
    </xf>
    <xf numFmtId="0" fontId="34" fillId="0" borderId="23" xfId="0" applyFont="1" applyBorder="1" applyAlignment="1" applyProtection="1">
      <alignment horizontal="center" vertical="top" wrapText="1"/>
    </xf>
    <xf numFmtId="0" fontId="34" fillId="0" borderId="6" xfId="0" applyFont="1" applyBorder="1" applyAlignment="1" applyProtection="1">
      <alignment vertical="top" wrapText="1"/>
    </xf>
    <xf numFmtId="0" fontId="34" fillId="0" borderId="4" xfId="0" applyFont="1" applyBorder="1" applyAlignment="1" applyProtection="1">
      <alignment vertical="top" wrapText="1"/>
    </xf>
    <xf numFmtId="0" fontId="34" fillId="0" borderId="148" xfId="0" applyFont="1" applyBorder="1" applyAlignment="1" applyProtection="1">
      <alignment horizontal="center" vertical="top" wrapText="1"/>
    </xf>
    <xf numFmtId="0" fontId="34" fillId="0" borderId="6" xfId="0" applyFont="1" applyBorder="1" applyAlignment="1" applyProtection="1">
      <alignment horizontal="left" vertical="top" wrapText="1"/>
    </xf>
    <xf numFmtId="0" fontId="34" fillId="0" borderId="4" xfId="0" applyFont="1" applyBorder="1" applyAlignment="1" applyProtection="1">
      <alignment horizontal="left" vertical="top" wrapText="1"/>
    </xf>
    <xf numFmtId="0" fontId="34" fillId="0" borderId="0" xfId="0" applyFont="1" applyBorder="1" applyAlignment="1" applyProtection="1">
      <alignment vertical="top" wrapText="1"/>
    </xf>
    <xf numFmtId="0" fontId="34" fillId="0" borderId="0" xfId="0" applyFont="1" applyBorder="1" applyAlignment="1" applyProtection="1">
      <alignment horizontal="right" vertical="top" wrapText="1"/>
    </xf>
    <xf numFmtId="0" fontId="34" fillId="0" borderId="0" xfId="0" applyFont="1" applyBorder="1" applyAlignment="1" applyProtection="1">
      <alignment horizontal="left" vertical="top" wrapText="1"/>
    </xf>
    <xf numFmtId="0" fontId="34" fillId="0" borderId="45" xfId="0" applyFont="1" applyBorder="1" applyAlignment="1" applyProtection="1">
      <alignment horizontal="center" vertical="top"/>
    </xf>
    <xf numFmtId="0" fontId="34" fillId="0" borderId="8" xfId="0" applyFont="1" applyBorder="1" applyAlignment="1" applyProtection="1">
      <alignment horizontal="center" vertical="top"/>
    </xf>
    <xf numFmtId="0" fontId="34" fillId="0" borderId="69" xfId="0" applyFont="1" applyBorder="1" applyAlignment="1" applyProtection="1">
      <alignment horizontal="center" vertical="top"/>
    </xf>
    <xf numFmtId="0" fontId="34" fillId="0" borderId="14" xfId="0" applyFont="1" applyBorder="1" applyAlignment="1" applyProtection="1">
      <alignment horizontal="center" vertical="top"/>
    </xf>
    <xf numFmtId="0" fontId="34" fillId="0" borderId="8" xfId="0" applyFont="1" applyBorder="1" applyAlignment="1" applyProtection="1">
      <alignment vertical="top" wrapText="1"/>
    </xf>
    <xf numFmtId="0" fontId="34" fillId="0" borderId="9" xfId="0" applyFont="1" applyBorder="1" applyAlignment="1" applyProtection="1">
      <alignment vertical="top" wrapText="1"/>
    </xf>
    <xf numFmtId="0" fontId="34" fillId="0" borderId="36" xfId="0" applyFont="1" applyBorder="1" applyAlignment="1" applyProtection="1">
      <alignment vertical="top" wrapText="1"/>
    </xf>
    <xf numFmtId="0" fontId="34" fillId="0" borderId="89" xfId="0" applyFont="1" applyBorder="1" applyAlignment="1" applyProtection="1">
      <alignment vertical="top" wrapText="1"/>
    </xf>
    <xf numFmtId="0" fontId="34" fillId="0" borderId="17" xfId="0" applyFont="1" applyBorder="1" applyAlignment="1" applyProtection="1">
      <alignment vertical="top" wrapText="1"/>
    </xf>
    <xf numFmtId="0" fontId="34" fillId="0" borderId="123" xfId="0" applyFont="1" applyBorder="1" applyAlignment="1" applyProtection="1">
      <alignment vertical="top" wrapText="1"/>
    </xf>
    <xf numFmtId="0" fontId="34" fillId="0" borderId="231" xfId="0" applyFont="1" applyBorder="1" applyAlignment="1" applyProtection="1">
      <alignment vertical="top" wrapText="1"/>
    </xf>
    <xf numFmtId="0" fontId="34" fillId="0" borderId="45" xfId="0" applyFont="1" applyBorder="1" applyAlignment="1" applyProtection="1">
      <alignment vertical="top" wrapText="1"/>
    </xf>
    <xf numFmtId="0" fontId="34" fillId="0" borderId="153" xfId="0" applyFont="1" applyBorder="1" applyAlignment="1" applyProtection="1">
      <alignment vertical="top" wrapText="1"/>
    </xf>
    <xf numFmtId="0" fontId="34" fillId="0" borderId="11" xfId="0" applyFont="1" applyBorder="1" applyAlignment="1" applyProtection="1">
      <alignment horizontal="center" vertical="top"/>
    </xf>
    <xf numFmtId="0" fontId="34" fillId="0" borderId="69" xfId="0" applyFont="1" applyBorder="1" applyAlignment="1" applyProtection="1">
      <alignment vertical="top" wrapText="1"/>
    </xf>
    <xf numFmtId="0" fontId="34" fillId="0" borderId="127" xfId="0" applyFont="1" applyBorder="1" applyAlignment="1" applyProtection="1">
      <alignment vertical="top" wrapText="1"/>
    </xf>
    <xf numFmtId="0" fontId="34" fillId="0" borderId="11" xfId="0" applyFont="1" applyBorder="1" applyAlignment="1" applyProtection="1">
      <alignment vertical="top" wrapText="1"/>
    </xf>
    <xf numFmtId="0" fontId="34" fillId="0" borderId="12" xfId="0" applyFont="1" applyBorder="1" applyAlignment="1" applyProtection="1">
      <alignment vertical="top" wrapText="1"/>
    </xf>
    <xf numFmtId="0" fontId="0" fillId="0" borderId="6" xfId="0" applyFont="1" applyBorder="1" applyAlignment="1" applyProtection="1">
      <alignment vertical="top" wrapText="1"/>
    </xf>
    <xf numFmtId="0" fontId="3" fillId="0" borderId="0" xfId="0" applyFont="1" applyBorder="1" applyAlignment="1" applyProtection="1">
      <alignment vertical="top" wrapText="1"/>
    </xf>
    <xf numFmtId="0" fontId="34" fillId="0" borderId="22" xfId="0" applyFont="1" applyBorder="1" applyAlignment="1" applyProtection="1">
      <alignment horizontal="left" vertical="top" wrapText="1"/>
    </xf>
    <xf numFmtId="0" fontId="34" fillId="0" borderId="25" xfId="0" applyFont="1" applyBorder="1" applyAlignment="1" applyProtection="1">
      <alignment horizontal="left" vertical="top" wrapText="1"/>
    </xf>
    <xf numFmtId="0" fontId="34" fillId="0" borderId="22" xfId="0" applyFont="1" applyBorder="1" applyAlignment="1" applyProtection="1">
      <alignment wrapText="1"/>
    </xf>
    <xf numFmtId="0" fontId="34" fillId="0" borderId="25" xfId="0" applyFont="1" applyBorder="1" applyAlignment="1" applyProtection="1">
      <alignment wrapText="1"/>
    </xf>
    <xf numFmtId="0" fontId="34" fillId="0" borderId="220" xfId="0" applyFont="1" applyBorder="1" applyAlignment="1" applyProtection="1">
      <alignment horizontal="center" vertical="top"/>
    </xf>
    <xf numFmtId="0" fontId="34" fillId="0" borderId="7" xfId="0" applyFont="1" applyBorder="1" applyAlignment="1" applyProtection="1">
      <alignment horizontal="center" vertical="top"/>
    </xf>
    <xf numFmtId="0" fontId="34" fillId="0" borderId="88" xfId="0" applyFont="1" applyBorder="1" applyAlignment="1" applyProtection="1">
      <alignment horizontal="center" vertical="top"/>
    </xf>
    <xf numFmtId="0" fontId="34" fillId="0" borderId="169" xfId="0" applyFont="1" applyBorder="1" applyAlignment="1" applyProtection="1">
      <alignment horizontal="center" vertical="top"/>
    </xf>
    <xf numFmtId="0" fontId="34" fillId="0" borderId="36" xfId="0" applyFont="1" applyBorder="1" applyAlignment="1" applyProtection="1">
      <alignment horizontal="center" vertical="top"/>
    </xf>
    <xf numFmtId="171" fontId="34" fillId="0" borderId="169" xfId="0" applyNumberFormat="1" applyFont="1" applyBorder="1" applyAlignment="1" applyProtection="1">
      <alignment horizontal="center" vertical="top"/>
    </xf>
    <xf numFmtId="171" fontId="34" fillId="0" borderId="8" xfId="0" applyNumberFormat="1" applyFont="1" applyBorder="1" applyAlignment="1" applyProtection="1">
      <alignment horizontal="center" vertical="top"/>
    </xf>
    <xf numFmtId="171" fontId="34" fillId="0" borderId="36" xfId="0" applyNumberFormat="1" applyFont="1" applyBorder="1" applyAlignment="1" applyProtection="1">
      <alignment horizontal="center" vertical="top"/>
    </xf>
    <xf numFmtId="0" fontId="34" fillId="0" borderId="23" xfId="0" applyFont="1" applyBorder="1" applyAlignment="1" applyProtection="1">
      <alignment vertical="top" wrapText="1"/>
    </xf>
    <xf numFmtId="0" fontId="34" fillId="0" borderId="148" xfId="0" applyFont="1" applyBorder="1" applyAlignment="1" applyProtection="1">
      <alignment vertical="top" wrapText="1"/>
    </xf>
    <xf numFmtId="0" fontId="4" fillId="0" borderId="3" xfId="0" applyFont="1" applyBorder="1" applyAlignment="1" applyProtection="1">
      <alignment horizontal="center"/>
    </xf>
    <xf numFmtId="0" fontId="4" fillId="0" borderId="121" xfId="0" applyFont="1" applyBorder="1" applyAlignment="1" applyProtection="1">
      <alignment horizontal="center"/>
    </xf>
    <xf numFmtId="0" fontId="34" fillId="0" borderId="169" xfId="0" applyFont="1" applyBorder="1" applyAlignment="1" applyProtection="1">
      <alignment horizontal="center"/>
    </xf>
    <xf numFmtId="0" fontId="34" fillId="0" borderId="187" xfId="0" applyFont="1" applyBorder="1" applyAlignment="1" applyProtection="1">
      <alignment horizontal="center"/>
    </xf>
    <xf numFmtId="0" fontId="37" fillId="0" borderId="0" xfId="0" applyFont="1"/>
    <xf numFmtId="0" fontId="3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13"/>
  <sheetViews>
    <sheetView zoomScale="75" workbookViewId="0">
      <pane ySplit="6" topLeftCell="A99" activePane="bottomLeft" state="frozen"/>
      <selection pane="bottomLeft" activeCell="R102" sqref="R102"/>
    </sheetView>
  </sheetViews>
  <sheetFormatPr defaultRowHeight="12.75" x14ac:dyDescent="0.2"/>
  <cols>
    <col min="1" max="1" width="11.140625" style="827" bestFit="1" customWidth="1"/>
    <col min="2" max="7" width="9.140625" style="827"/>
    <col min="8" max="8" width="19" style="827" customWidth="1"/>
    <col min="9" max="9" width="14.28515625" style="827" bestFit="1" customWidth="1"/>
    <col min="10" max="10" width="12.140625" style="827" bestFit="1" customWidth="1"/>
    <col min="11" max="11" width="13.85546875" style="827" customWidth="1"/>
    <col min="12" max="12" width="10.42578125" style="827" bestFit="1" customWidth="1"/>
    <col min="13" max="13" width="13.7109375" style="827" bestFit="1" customWidth="1"/>
    <col min="14" max="16384" width="9.140625" style="827"/>
  </cols>
  <sheetData>
    <row r="1" spans="1:13" ht="26.25" x14ac:dyDescent="0.4">
      <c r="A1" s="1060" t="s">
        <v>593</v>
      </c>
      <c r="B1" s="1060"/>
      <c r="C1" s="1117" t="s">
        <v>717</v>
      </c>
      <c r="D1" s="1118"/>
      <c r="E1" s="1118"/>
      <c r="F1" s="1118"/>
      <c r="G1" s="1118"/>
      <c r="H1" s="1118"/>
      <c r="I1" s="1118"/>
      <c r="J1" s="1118"/>
      <c r="K1" s="1118"/>
      <c r="L1" s="1119"/>
      <c r="M1" s="498" t="s">
        <v>594</v>
      </c>
    </row>
    <row r="2" spans="1:13" ht="26.25" x14ac:dyDescent="0.4">
      <c r="A2" s="1061" t="s">
        <v>595</v>
      </c>
      <c r="B2" s="1061"/>
      <c r="C2" s="1120" t="s">
        <v>363</v>
      </c>
      <c r="D2" s="1121"/>
      <c r="E2" s="1121"/>
      <c r="F2" s="1121"/>
      <c r="G2" s="1121"/>
      <c r="H2" s="1121"/>
      <c r="I2" s="1121"/>
      <c r="J2" s="1121"/>
      <c r="K2" s="1121"/>
      <c r="L2" s="1122"/>
      <c r="M2" s="499" t="s">
        <v>596</v>
      </c>
    </row>
    <row r="3" spans="1:13" ht="26.25" x14ac:dyDescent="0.4">
      <c r="A3" s="3">
        <v>20</v>
      </c>
      <c r="B3" s="413" t="str">
        <f>FAC!B3</f>
        <v>__ __</v>
      </c>
      <c r="C3" s="1135" t="s">
        <v>146</v>
      </c>
      <c r="D3" s="1136"/>
      <c r="E3" s="1136"/>
      <c r="F3" s="1136"/>
      <c r="G3" s="1136"/>
      <c r="H3" s="1136"/>
      <c r="I3" s="1136"/>
      <c r="J3" s="1136"/>
      <c r="K3" s="1136"/>
      <c r="L3" s="1137"/>
      <c r="M3" s="499" t="s">
        <v>147</v>
      </c>
    </row>
    <row r="4" spans="1:13" ht="27" thickBot="1" x14ac:dyDescent="0.45">
      <c r="A4" s="1062"/>
      <c r="B4" s="1063"/>
      <c r="C4" s="1138"/>
      <c r="D4" s="1139"/>
      <c r="E4" s="1139"/>
      <c r="F4" s="1139"/>
      <c r="G4" s="1139"/>
      <c r="H4" s="1139"/>
      <c r="I4" s="1139"/>
      <c r="J4" s="1139"/>
      <c r="K4" s="1139"/>
      <c r="L4" s="1139"/>
      <c r="M4" s="890"/>
    </row>
    <row r="5" spans="1:13" ht="13.5" thickBot="1" x14ac:dyDescent="0.25"/>
    <row r="6" spans="1:13" ht="17.25" thickTop="1" thickBot="1" x14ac:dyDescent="0.3">
      <c r="A6" s="603" t="s">
        <v>139</v>
      </c>
      <c r="B6" s="604" t="s">
        <v>148</v>
      </c>
      <c r="C6" s="1140" t="s">
        <v>201</v>
      </c>
      <c r="D6" s="1140"/>
      <c r="E6" s="1140"/>
      <c r="F6" s="1140"/>
      <c r="G6" s="1140"/>
      <c r="H6" s="1140"/>
      <c r="I6" s="1140"/>
      <c r="J6" s="1140"/>
      <c r="K6" s="1140"/>
      <c r="L6" s="605"/>
      <c r="M6" s="606"/>
    </row>
    <row r="7" spans="1:13" ht="128.1" customHeight="1" thickBot="1" x14ac:dyDescent="0.25">
      <c r="A7" s="1038" t="s">
        <v>150</v>
      </c>
      <c r="B7" s="1040">
        <v>1</v>
      </c>
      <c r="C7" s="1081" t="s">
        <v>1029</v>
      </c>
      <c r="D7" s="1082"/>
      <c r="E7" s="1082"/>
      <c r="F7" s="1082"/>
      <c r="G7" s="1082"/>
      <c r="H7" s="1082"/>
      <c r="I7" s="1082"/>
      <c r="J7" s="1082"/>
      <c r="K7" s="1083"/>
      <c r="L7" s="1040"/>
      <c r="M7" s="1113"/>
    </row>
    <row r="8" spans="1:13" ht="16.5" thickBot="1" x14ac:dyDescent="0.3">
      <c r="A8" s="1039"/>
      <c r="B8" s="1041"/>
      <c r="C8" s="601"/>
      <c r="D8" s="1129" t="s">
        <v>933</v>
      </c>
      <c r="E8" s="1130"/>
      <c r="F8" s="1130"/>
      <c r="G8" s="1130"/>
      <c r="H8" s="1131"/>
      <c r="I8" s="525"/>
      <c r="J8" s="525"/>
      <c r="K8" s="602"/>
      <c r="L8" s="1041"/>
      <c r="M8" s="1114"/>
    </row>
    <row r="9" spans="1:13" ht="16.5" thickBot="1" x14ac:dyDescent="0.3">
      <c r="A9" s="1039"/>
      <c r="B9" s="1041"/>
      <c r="C9" s="601"/>
      <c r="D9" s="1160" t="s">
        <v>932</v>
      </c>
      <c r="E9" s="1160"/>
      <c r="F9" s="1160"/>
      <c r="G9" s="1160"/>
      <c r="H9" s="1160"/>
      <c r="I9" s="525"/>
      <c r="J9" s="525"/>
      <c r="K9" s="602"/>
      <c r="L9" s="1041"/>
      <c r="M9" s="1114"/>
    </row>
    <row r="10" spans="1:13" ht="16.5" thickBot="1" x14ac:dyDescent="0.3">
      <c r="A10" s="1039"/>
      <c r="B10" s="1041"/>
      <c r="C10" s="601"/>
      <c r="D10" s="1132" t="s">
        <v>931</v>
      </c>
      <c r="E10" s="1133"/>
      <c r="F10" s="1133"/>
      <c r="G10" s="1133"/>
      <c r="H10" s="1134"/>
      <c r="I10" s="525"/>
      <c r="J10" s="525"/>
      <c r="K10" s="602"/>
      <c r="L10" s="1041"/>
      <c r="M10" s="1114"/>
    </row>
    <row r="11" spans="1:13" ht="15.75" x14ac:dyDescent="0.25">
      <c r="A11" s="1039"/>
      <c r="B11" s="1042"/>
      <c r="C11" s="1142"/>
      <c r="D11" s="1143"/>
      <c r="E11" s="1143"/>
      <c r="F11" s="1143"/>
      <c r="G11" s="1143"/>
      <c r="H11" s="1143"/>
      <c r="I11" s="1143"/>
      <c r="J11" s="1143"/>
      <c r="K11" s="1144"/>
      <c r="L11" s="1041"/>
      <c r="M11" s="1114"/>
    </row>
    <row r="12" spans="1:13" ht="30" customHeight="1" x14ac:dyDescent="0.2">
      <c r="A12" s="1039"/>
      <c r="B12" s="1041">
        <v>2</v>
      </c>
      <c r="C12" s="1145" t="s">
        <v>719</v>
      </c>
      <c r="D12" s="1146"/>
      <c r="E12" s="1146"/>
      <c r="F12" s="1146"/>
      <c r="G12" s="1146"/>
      <c r="H12" s="1146"/>
      <c r="I12" s="1146"/>
      <c r="J12" s="1146"/>
      <c r="K12" s="1147"/>
      <c r="L12" s="1041"/>
      <c r="M12" s="1114"/>
    </row>
    <row r="13" spans="1:13" ht="15.75" x14ac:dyDescent="0.2">
      <c r="A13" s="1039"/>
      <c r="B13" s="1041"/>
      <c r="C13" s="1101"/>
      <c r="D13" s="1102"/>
      <c r="E13" s="1102"/>
      <c r="F13" s="1102"/>
      <c r="G13" s="1102"/>
      <c r="H13" s="1102"/>
      <c r="I13" s="1102"/>
      <c r="J13" s="1102"/>
      <c r="K13" s="1148"/>
      <c r="L13" s="1041"/>
      <c r="M13" s="1114"/>
    </row>
    <row r="14" spans="1:13" ht="15.75" x14ac:dyDescent="0.2">
      <c r="A14" s="1039"/>
      <c r="B14" s="1041"/>
      <c r="C14" s="609"/>
      <c r="D14" s="1149" t="s">
        <v>151</v>
      </c>
      <c r="E14" s="1149"/>
      <c r="F14" s="1149"/>
      <c r="G14" s="1149"/>
      <c r="H14" s="1149"/>
      <c r="I14" s="611" t="s">
        <v>154</v>
      </c>
      <c r="J14" s="611" t="s">
        <v>152</v>
      </c>
      <c r="K14" s="610"/>
      <c r="L14" s="1041"/>
      <c r="M14" s="1114"/>
    </row>
    <row r="15" spans="1:13" ht="15.75" x14ac:dyDescent="0.2">
      <c r="A15" s="1039"/>
      <c r="B15" s="1041"/>
      <c r="C15" s="609"/>
      <c r="D15" s="1141" t="s">
        <v>169</v>
      </c>
      <c r="E15" s="1141"/>
      <c r="F15" s="1141"/>
      <c r="G15" s="1141"/>
      <c r="H15" s="1141"/>
      <c r="I15" s="611" t="s">
        <v>133</v>
      </c>
      <c r="J15" s="611" t="s">
        <v>153</v>
      </c>
      <c r="K15" s="610"/>
      <c r="L15" s="1041"/>
      <c r="M15" s="1114"/>
    </row>
    <row r="16" spans="1:13" ht="15.75" x14ac:dyDescent="0.2">
      <c r="A16" s="1039"/>
      <c r="B16" s="1041"/>
      <c r="C16" s="609"/>
      <c r="D16" s="1141" t="s">
        <v>174</v>
      </c>
      <c r="E16" s="1141"/>
      <c r="F16" s="1141"/>
      <c r="G16" s="1141"/>
      <c r="H16" s="1141"/>
      <c r="I16" s="611" t="s">
        <v>134</v>
      </c>
      <c r="J16" s="611" t="s">
        <v>153</v>
      </c>
      <c r="K16" s="610"/>
      <c r="L16" s="1041"/>
      <c r="M16" s="1114"/>
    </row>
    <row r="17" spans="1:13" ht="15.75" x14ac:dyDescent="0.2">
      <c r="A17" s="1039"/>
      <c r="B17" s="1041"/>
      <c r="C17" s="609"/>
      <c r="D17" s="1141" t="s">
        <v>170</v>
      </c>
      <c r="E17" s="1141"/>
      <c r="F17" s="1141"/>
      <c r="G17" s="1141"/>
      <c r="H17" s="1141"/>
      <c r="I17" s="611" t="s">
        <v>132</v>
      </c>
      <c r="J17" s="611" t="s">
        <v>153</v>
      </c>
      <c r="K17" s="610"/>
      <c r="L17" s="1041"/>
      <c r="M17" s="1114"/>
    </row>
    <row r="18" spans="1:13" ht="15.75" x14ac:dyDescent="0.2">
      <c r="A18" s="1039"/>
      <c r="B18" s="1041"/>
      <c r="C18" s="609"/>
      <c r="D18" s="1141" t="s">
        <v>155</v>
      </c>
      <c r="E18" s="1141"/>
      <c r="F18" s="1141"/>
      <c r="G18" s="1141"/>
      <c r="H18" s="1141"/>
      <c r="I18" s="611" t="s">
        <v>131</v>
      </c>
      <c r="J18" s="611" t="s">
        <v>249</v>
      </c>
      <c r="K18" s="610"/>
      <c r="L18" s="1041"/>
      <c r="M18" s="1114"/>
    </row>
    <row r="19" spans="1:13" ht="15.75" x14ac:dyDescent="0.2">
      <c r="A19" s="1039"/>
      <c r="B19" s="1041"/>
      <c r="C19" s="609"/>
      <c r="D19" s="1141" t="s">
        <v>156</v>
      </c>
      <c r="E19" s="1141"/>
      <c r="F19" s="1141"/>
      <c r="G19" s="1141"/>
      <c r="H19" s="1141"/>
      <c r="I19" s="611" t="s">
        <v>130</v>
      </c>
      <c r="J19" s="611" t="s">
        <v>249</v>
      </c>
      <c r="K19" s="610"/>
      <c r="L19" s="1041"/>
      <c r="M19" s="1114"/>
    </row>
    <row r="20" spans="1:13" ht="15.75" x14ac:dyDescent="0.2">
      <c r="A20" s="1039"/>
      <c r="B20" s="1041"/>
      <c r="C20" s="609"/>
      <c r="D20" s="1141" t="s">
        <v>171</v>
      </c>
      <c r="E20" s="1141"/>
      <c r="F20" s="1141"/>
      <c r="G20" s="1141"/>
      <c r="H20" s="1141"/>
      <c r="I20" s="611" t="s">
        <v>129</v>
      </c>
      <c r="J20" s="611" t="s">
        <v>249</v>
      </c>
      <c r="K20" s="610"/>
      <c r="L20" s="1041"/>
      <c r="M20" s="1114"/>
    </row>
    <row r="21" spans="1:13" ht="15.75" x14ac:dyDescent="0.2">
      <c r="A21" s="1039"/>
      <c r="B21" s="1041"/>
      <c r="C21" s="609"/>
      <c r="D21" s="1141" t="s">
        <v>720</v>
      </c>
      <c r="E21" s="1141"/>
      <c r="F21" s="1141"/>
      <c r="G21" s="1141"/>
      <c r="H21" s="1141"/>
      <c r="I21" s="611" t="s">
        <v>128</v>
      </c>
      <c r="J21" s="611" t="s">
        <v>249</v>
      </c>
      <c r="K21" s="610"/>
      <c r="L21" s="1041"/>
      <c r="M21" s="1114"/>
    </row>
    <row r="22" spans="1:13" ht="15.75" x14ac:dyDescent="0.2">
      <c r="A22" s="1039"/>
      <c r="B22" s="1041"/>
      <c r="C22" s="609"/>
      <c r="D22" s="1141" t="s">
        <v>157</v>
      </c>
      <c r="E22" s="1141"/>
      <c r="F22" s="1141"/>
      <c r="G22" s="1141"/>
      <c r="H22" s="1141"/>
      <c r="I22" s="611" t="s">
        <v>102</v>
      </c>
      <c r="J22" s="611" t="s">
        <v>249</v>
      </c>
      <c r="K22" s="610"/>
      <c r="L22" s="1041"/>
      <c r="M22" s="1114"/>
    </row>
    <row r="23" spans="1:13" ht="15.75" x14ac:dyDescent="0.2">
      <c r="A23" s="1039"/>
      <c r="B23" s="1041"/>
      <c r="C23" s="609"/>
      <c r="D23" s="1141" t="s">
        <v>158</v>
      </c>
      <c r="E23" s="1141"/>
      <c r="F23" s="1141"/>
      <c r="G23" s="1141"/>
      <c r="H23" s="1141"/>
      <c r="I23" s="611" t="s">
        <v>127</v>
      </c>
      <c r="J23" s="611" t="s">
        <v>249</v>
      </c>
      <c r="K23" s="610"/>
      <c r="L23" s="1041"/>
      <c r="M23" s="1114"/>
    </row>
    <row r="24" spans="1:13" ht="15.75" x14ac:dyDescent="0.2">
      <c r="A24" s="1039"/>
      <c r="B24" s="1041"/>
      <c r="C24" s="609"/>
      <c r="D24" s="1141" t="s">
        <v>159</v>
      </c>
      <c r="E24" s="1141"/>
      <c r="F24" s="1141"/>
      <c r="G24" s="1141"/>
      <c r="H24" s="1141"/>
      <c r="I24" s="611" t="s">
        <v>106</v>
      </c>
      <c r="J24" s="611" t="s">
        <v>249</v>
      </c>
      <c r="K24" s="610"/>
      <c r="L24" s="1041"/>
      <c r="M24" s="1114"/>
    </row>
    <row r="25" spans="1:13" ht="15.75" x14ac:dyDescent="0.2">
      <c r="A25" s="1039"/>
      <c r="B25" s="1041"/>
      <c r="C25" s="609"/>
      <c r="D25" s="1141" t="s">
        <v>160</v>
      </c>
      <c r="E25" s="1141"/>
      <c r="F25" s="1141"/>
      <c r="G25" s="1141"/>
      <c r="H25" s="1141"/>
      <c r="I25" s="611" t="s">
        <v>107</v>
      </c>
      <c r="J25" s="611" t="s">
        <v>249</v>
      </c>
      <c r="K25" s="610"/>
      <c r="L25" s="1041"/>
      <c r="M25" s="1114"/>
    </row>
    <row r="26" spans="1:13" ht="15.75" x14ac:dyDescent="0.2">
      <c r="A26" s="1039"/>
      <c r="B26" s="1041"/>
      <c r="C26" s="609"/>
      <c r="D26" s="1141" t="s">
        <v>168</v>
      </c>
      <c r="E26" s="1141"/>
      <c r="F26" s="1141"/>
      <c r="G26" s="1141"/>
      <c r="H26" s="1141"/>
      <c r="I26" s="611" t="s">
        <v>126</v>
      </c>
      <c r="J26" s="611" t="s">
        <v>249</v>
      </c>
      <c r="K26" s="610"/>
      <c r="L26" s="1041"/>
      <c r="M26" s="1114"/>
    </row>
    <row r="27" spans="1:13" ht="15.75" x14ac:dyDescent="0.2">
      <c r="A27" s="1039"/>
      <c r="B27" s="1041"/>
      <c r="C27" s="609"/>
      <c r="D27" s="1141" t="s">
        <v>161</v>
      </c>
      <c r="E27" s="1141"/>
      <c r="F27" s="1141"/>
      <c r="G27" s="1141"/>
      <c r="H27" s="1141"/>
      <c r="I27" s="611" t="s">
        <v>125</v>
      </c>
      <c r="J27" s="611" t="s">
        <v>249</v>
      </c>
      <c r="K27" s="610"/>
      <c r="L27" s="1041"/>
      <c r="M27" s="1114"/>
    </row>
    <row r="28" spans="1:13" ht="15.75" x14ac:dyDescent="0.2">
      <c r="A28" s="1039"/>
      <c r="B28" s="1041"/>
      <c r="C28" s="609"/>
      <c r="D28" s="1141" t="s">
        <v>163</v>
      </c>
      <c r="E28" s="1141"/>
      <c r="F28" s="1141"/>
      <c r="G28" s="1141"/>
      <c r="H28" s="1141"/>
      <c r="I28" s="611" t="s">
        <v>124</v>
      </c>
      <c r="J28" s="611" t="s">
        <v>249</v>
      </c>
      <c r="K28" s="610"/>
      <c r="L28" s="1041"/>
      <c r="M28" s="1114"/>
    </row>
    <row r="29" spans="1:13" ht="15.75" x14ac:dyDescent="0.2">
      <c r="A29" s="1039"/>
      <c r="B29" s="1041"/>
      <c r="C29" s="609"/>
      <c r="D29" s="1141" t="s">
        <v>164</v>
      </c>
      <c r="E29" s="1141"/>
      <c r="F29" s="1141"/>
      <c r="G29" s="1141"/>
      <c r="H29" s="1141"/>
      <c r="I29" s="611" t="s">
        <v>123</v>
      </c>
      <c r="J29" s="611" t="s">
        <v>249</v>
      </c>
      <c r="K29" s="610"/>
      <c r="L29" s="1041"/>
      <c r="M29" s="1114"/>
    </row>
    <row r="30" spans="1:13" ht="15.75" x14ac:dyDescent="0.2">
      <c r="A30" s="1039"/>
      <c r="B30" s="1041"/>
      <c r="C30" s="609"/>
      <c r="D30" s="1141" t="s">
        <v>162</v>
      </c>
      <c r="E30" s="1141"/>
      <c r="F30" s="1141"/>
      <c r="G30" s="1141"/>
      <c r="H30" s="1141"/>
      <c r="I30" s="611" t="s">
        <v>122</v>
      </c>
      <c r="J30" s="611" t="s">
        <v>249</v>
      </c>
      <c r="K30" s="610"/>
      <c r="L30" s="1041"/>
      <c r="M30" s="1114"/>
    </row>
    <row r="31" spans="1:13" ht="15.75" x14ac:dyDescent="0.2">
      <c r="A31" s="1039"/>
      <c r="B31" s="1041"/>
      <c r="C31" s="609"/>
      <c r="D31" s="1141" t="s">
        <v>172</v>
      </c>
      <c r="E31" s="1141"/>
      <c r="F31" s="1141"/>
      <c r="G31" s="1141"/>
      <c r="H31" s="1141"/>
      <c r="I31" s="611" t="s">
        <v>645</v>
      </c>
      <c r="J31" s="611" t="s">
        <v>249</v>
      </c>
      <c r="K31" s="610"/>
      <c r="L31" s="1041"/>
      <c r="M31" s="1114"/>
    </row>
    <row r="32" spans="1:13" ht="15.75" x14ac:dyDescent="0.2">
      <c r="A32" s="1039"/>
      <c r="B32" s="1041"/>
      <c r="C32" s="609"/>
      <c r="D32" s="1141" t="s">
        <v>165</v>
      </c>
      <c r="E32" s="1141"/>
      <c r="F32" s="1141"/>
      <c r="G32" s="1141"/>
      <c r="H32" s="1141"/>
      <c r="I32" s="611" t="s">
        <v>147</v>
      </c>
      <c r="J32" s="611" t="s">
        <v>167</v>
      </c>
      <c r="K32" s="610"/>
      <c r="L32" s="1041"/>
      <c r="M32" s="1114"/>
    </row>
    <row r="33" spans="1:13" ht="15.75" x14ac:dyDescent="0.2">
      <c r="A33" s="1039"/>
      <c r="B33" s="1041"/>
      <c r="C33" s="613"/>
      <c r="D33" s="1141" t="s">
        <v>166</v>
      </c>
      <c r="E33" s="1141"/>
      <c r="F33" s="1141"/>
      <c r="G33" s="1141"/>
      <c r="H33" s="1141"/>
      <c r="I33" s="611" t="s">
        <v>141</v>
      </c>
      <c r="J33" s="611" t="s">
        <v>167</v>
      </c>
      <c r="K33" s="612"/>
      <c r="L33" s="1041"/>
      <c r="M33" s="1114"/>
    </row>
    <row r="34" spans="1:13" ht="15.75" x14ac:dyDescent="0.2">
      <c r="A34" s="1039"/>
      <c r="B34" s="1042"/>
      <c r="C34" s="1161"/>
      <c r="D34" s="1162"/>
      <c r="E34" s="1162"/>
      <c r="F34" s="1162"/>
      <c r="G34" s="1162"/>
      <c r="H34" s="1162"/>
      <c r="I34" s="1162"/>
      <c r="J34" s="1162"/>
      <c r="K34" s="1163"/>
      <c r="L34" s="1041"/>
      <c r="M34" s="1114"/>
    </row>
    <row r="35" spans="1:13" ht="95.1" customHeight="1" thickBot="1" x14ac:dyDescent="0.25">
      <c r="A35" s="1039"/>
      <c r="B35" s="876">
        <v>3</v>
      </c>
      <c r="C35" s="1100" t="s">
        <v>721</v>
      </c>
      <c r="D35" s="1056"/>
      <c r="E35" s="1056"/>
      <c r="F35" s="1056"/>
      <c r="G35" s="1056"/>
      <c r="H35" s="1056"/>
      <c r="I35" s="1056"/>
      <c r="J35" s="1056"/>
      <c r="K35" s="1057"/>
      <c r="L35" s="1041"/>
      <c r="M35" s="1114"/>
    </row>
    <row r="36" spans="1:13" ht="15.75" x14ac:dyDescent="0.25">
      <c r="A36" s="1038" t="s">
        <v>133</v>
      </c>
      <c r="B36" s="617">
        <v>1</v>
      </c>
      <c r="C36" s="1151" t="s">
        <v>173</v>
      </c>
      <c r="D36" s="1152"/>
      <c r="E36" s="1152"/>
      <c r="F36" s="1152"/>
      <c r="G36" s="1152"/>
      <c r="H36" s="1152"/>
      <c r="I36" s="1152"/>
      <c r="J36" s="1152"/>
      <c r="K36" s="1153"/>
      <c r="L36" s="1040"/>
      <c r="M36" s="1113"/>
    </row>
    <row r="37" spans="1:13" ht="16.5" thickBot="1" x14ac:dyDescent="0.3">
      <c r="A37" s="1039"/>
      <c r="B37" s="614">
        <v>2</v>
      </c>
      <c r="C37" s="1154" t="s">
        <v>175</v>
      </c>
      <c r="D37" s="1155"/>
      <c r="E37" s="1155"/>
      <c r="F37" s="1155"/>
      <c r="G37" s="1155"/>
      <c r="H37" s="1155"/>
      <c r="I37" s="1155"/>
      <c r="J37" s="1155"/>
      <c r="K37" s="1156"/>
      <c r="L37" s="1041"/>
      <c r="M37" s="1114"/>
    </row>
    <row r="38" spans="1:13" ht="32.1" customHeight="1" x14ac:dyDescent="0.2">
      <c r="A38" s="1038" t="s">
        <v>134</v>
      </c>
      <c r="B38" s="733">
        <v>1</v>
      </c>
      <c r="C38" s="1053" t="s">
        <v>211</v>
      </c>
      <c r="D38" s="1054"/>
      <c r="E38" s="1054"/>
      <c r="F38" s="1054"/>
      <c r="G38" s="1054"/>
      <c r="H38" s="1054"/>
      <c r="I38" s="1054"/>
      <c r="J38" s="1054"/>
      <c r="K38" s="1055"/>
      <c r="L38" s="1040"/>
      <c r="M38" s="1113"/>
    </row>
    <row r="39" spans="1:13" ht="48" customHeight="1" thickBot="1" x14ac:dyDescent="0.25">
      <c r="A39" s="1167"/>
      <c r="B39" s="616">
        <v>2</v>
      </c>
      <c r="C39" s="1095" t="s">
        <v>285</v>
      </c>
      <c r="D39" s="1096"/>
      <c r="E39" s="1096"/>
      <c r="F39" s="1096"/>
      <c r="G39" s="1096"/>
      <c r="H39" s="1096"/>
      <c r="I39" s="1096"/>
      <c r="J39" s="1096"/>
      <c r="K39" s="1097"/>
      <c r="L39" s="1168"/>
      <c r="M39" s="1115"/>
    </row>
    <row r="40" spans="1:13" ht="16.5" thickBot="1" x14ac:dyDescent="0.3">
      <c r="A40" s="621" t="s">
        <v>132</v>
      </c>
      <c r="B40" s="618">
        <v>1</v>
      </c>
      <c r="C40" s="1123" t="s">
        <v>378</v>
      </c>
      <c r="D40" s="1124"/>
      <c r="E40" s="1124"/>
      <c r="F40" s="1124"/>
      <c r="G40" s="1124"/>
      <c r="H40" s="1124"/>
      <c r="I40" s="1124"/>
      <c r="J40" s="1124"/>
      <c r="K40" s="1125"/>
      <c r="L40" s="619"/>
      <c r="M40" s="620"/>
    </row>
    <row r="41" spans="1:13" ht="32.1" customHeight="1" thickBot="1" x14ac:dyDescent="0.25">
      <c r="A41" s="657" t="s">
        <v>131</v>
      </c>
      <c r="B41" s="658">
        <v>1</v>
      </c>
      <c r="C41" s="1126" t="s">
        <v>379</v>
      </c>
      <c r="D41" s="1127"/>
      <c r="E41" s="1127"/>
      <c r="F41" s="1127"/>
      <c r="G41" s="1127"/>
      <c r="H41" s="1127"/>
      <c r="I41" s="1127"/>
      <c r="J41" s="1127"/>
      <c r="K41" s="1128"/>
      <c r="L41" s="659"/>
      <c r="M41" s="660"/>
    </row>
    <row r="42" spans="1:13" ht="63" customHeight="1" x14ac:dyDescent="0.2">
      <c r="A42" s="1072" t="s">
        <v>130</v>
      </c>
      <c r="B42" s="671">
        <v>1</v>
      </c>
      <c r="C42" s="1053" t="s">
        <v>319</v>
      </c>
      <c r="D42" s="1098"/>
      <c r="E42" s="1098"/>
      <c r="F42" s="1098"/>
      <c r="G42" s="1098"/>
      <c r="H42" s="1098"/>
      <c r="I42" s="1098"/>
      <c r="J42" s="1098"/>
      <c r="K42" s="1099"/>
      <c r="L42" s="1080"/>
      <c r="M42" s="1085"/>
    </row>
    <row r="43" spans="1:13" ht="16.5" thickBot="1" x14ac:dyDescent="0.3">
      <c r="A43" s="1074"/>
      <c r="B43" s="615">
        <v>2</v>
      </c>
      <c r="C43" s="1164" t="s">
        <v>176</v>
      </c>
      <c r="D43" s="1165"/>
      <c r="E43" s="1165"/>
      <c r="F43" s="1165"/>
      <c r="G43" s="1165"/>
      <c r="H43" s="1165"/>
      <c r="I43" s="1165"/>
      <c r="J43" s="1165"/>
      <c r="K43" s="1166"/>
      <c r="L43" s="1116"/>
      <c r="M43" s="1109"/>
    </row>
    <row r="44" spans="1:13" ht="16.5" customHeight="1" x14ac:dyDescent="0.2">
      <c r="A44" s="1072" t="s">
        <v>129</v>
      </c>
      <c r="B44" s="685">
        <v>1</v>
      </c>
      <c r="C44" s="1053" t="s">
        <v>320</v>
      </c>
      <c r="D44" s="1098"/>
      <c r="E44" s="1098"/>
      <c r="F44" s="1098"/>
      <c r="G44" s="1098"/>
      <c r="H44" s="1098"/>
      <c r="I44" s="1098"/>
      <c r="J44" s="1098"/>
      <c r="K44" s="1099"/>
      <c r="L44" s="1080"/>
      <c r="M44" s="1085"/>
    </row>
    <row r="45" spans="1:13" ht="16.5" customHeight="1" x14ac:dyDescent="0.2">
      <c r="A45" s="1073"/>
      <c r="B45" s="686">
        <v>2</v>
      </c>
      <c r="C45" s="1110" t="s">
        <v>178</v>
      </c>
      <c r="D45" s="1111"/>
      <c r="E45" s="1111"/>
      <c r="F45" s="1111"/>
      <c r="G45" s="1111"/>
      <c r="H45" s="1111"/>
      <c r="I45" s="1111"/>
      <c r="J45" s="1111"/>
      <c r="K45" s="1112"/>
      <c r="L45" s="1067"/>
      <c r="M45" s="1086"/>
    </row>
    <row r="46" spans="1:13" ht="33" customHeight="1" thickBot="1" x14ac:dyDescent="0.25">
      <c r="A46" s="1074"/>
      <c r="B46" s="689">
        <v>3</v>
      </c>
      <c r="C46" s="1157" t="s">
        <v>380</v>
      </c>
      <c r="D46" s="1158"/>
      <c r="E46" s="1158"/>
      <c r="F46" s="1158"/>
      <c r="G46" s="1158"/>
      <c r="H46" s="1158"/>
      <c r="I46" s="1158"/>
      <c r="J46" s="1158"/>
      <c r="K46" s="1159"/>
      <c r="L46" s="1116"/>
      <c r="M46" s="1109"/>
    </row>
    <row r="47" spans="1:13" ht="15.75" x14ac:dyDescent="0.25">
      <c r="A47" s="1038" t="s">
        <v>128</v>
      </c>
      <c r="B47" s="694">
        <v>1</v>
      </c>
      <c r="C47" s="1053" t="s">
        <v>722</v>
      </c>
      <c r="D47" s="1098"/>
      <c r="E47" s="1098"/>
      <c r="F47" s="1098"/>
      <c r="G47" s="1098"/>
      <c r="H47" s="1098"/>
      <c r="I47" s="1098"/>
      <c r="J47" s="1098"/>
      <c r="K47" s="1099"/>
      <c r="L47" s="1040"/>
      <c r="M47" s="1113"/>
    </row>
    <row r="48" spans="1:13" ht="15.75" x14ac:dyDescent="0.25">
      <c r="A48" s="1039"/>
      <c r="B48" s="695">
        <v>2</v>
      </c>
      <c r="C48" s="1169" t="s">
        <v>179</v>
      </c>
      <c r="D48" s="1051"/>
      <c r="E48" s="1051"/>
      <c r="F48" s="1051"/>
      <c r="G48" s="1051"/>
      <c r="H48" s="1051"/>
      <c r="I48" s="1051"/>
      <c r="J48" s="1051"/>
      <c r="K48" s="1052"/>
      <c r="L48" s="1041"/>
      <c r="M48" s="1114"/>
    </row>
    <row r="49" spans="1:13" ht="33" customHeight="1" thickBot="1" x14ac:dyDescent="0.25">
      <c r="A49" s="1167"/>
      <c r="B49" s="616">
        <v>3</v>
      </c>
      <c r="C49" s="1157" t="s">
        <v>180</v>
      </c>
      <c r="D49" s="1158"/>
      <c r="E49" s="1158"/>
      <c r="F49" s="1158"/>
      <c r="G49" s="1158"/>
      <c r="H49" s="1158"/>
      <c r="I49" s="1158"/>
      <c r="J49" s="1158"/>
      <c r="K49" s="1159"/>
      <c r="L49" s="1168"/>
      <c r="M49" s="1115"/>
    </row>
    <row r="50" spans="1:13" ht="80.099999999999994" customHeight="1" x14ac:dyDescent="0.2">
      <c r="A50" s="1072" t="s">
        <v>181</v>
      </c>
      <c r="B50" s="685">
        <v>1</v>
      </c>
      <c r="C50" s="1053" t="s">
        <v>321</v>
      </c>
      <c r="D50" s="1098"/>
      <c r="E50" s="1098"/>
      <c r="F50" s="1098"/>
      <c r="G50" s="1098"/>
      <c r="H50" s="1098"/>
      <c r="I50" s="1098"/>
      <c r="J50" s="1098"/>
      <c r="K50" s="1099"/>
      <c r="L50" s="1080"/>
      <c r="M50" s="1085"/>
    </row>
    <row r="51" spans="1:13" ht="80.099999999999994" customHeight="1" x14ac:dyDescent="0.2">
      <c r="A51" s="1073"/>
      <c r="B51" s="696">
        <v>2</v>
      </c>
      <c r="C51" s="1092" t="s">
        <v>723</v>
      </c>
      <c r="D51" s="1093"/>
      <c r="E51" s="1093"/>
      <c r="F51" s="1093"/>
      <c r="G51" s="1093"/>
      <c r="H51" s="1093"/>
      <c r="I51" s="1093"/>
      <c r="J51" s="1093"/>
      <c r="K51" s="1094"/>
      <c r="L51" s="1067"/>
      <c r="M51" s="1086"/>
    </row>
    <row r="52" spans="1:13" ht="32.1" customHeight="1" x14ac:dyDescent="0.2">
      <c r="A52" s="1073"/>
      <c r="B52" s="1066">
        <v>3</v>
      </c>
      <c r="C52" s="1100" t="s">
        <v>381</v>
      </c>
      <c r="D52" s="1056"/>
      <c r="E52" s="1056"/>
      <c r="F52" s="1056"/>
      <c r="G52" s="1056"/>
      <c r="H52" s="1056"/>
      <c r="I52" s="1056"/>
      <c r="J52" s="1056"/>
      <c r="K52" s="1057"/>
      <c r="L52" s="1067"/>
      <c r="M52" s="1086"/>
    </row>
    <row r="53" spans="1:13" ht="15.95" customHeight="1" x14ac:dyDescent="0.25">
      <c r="A53" s="1073"/>
      <c r="B53" s="1067"/>
      <c r="C53" s="1106"/>
      <c r="D53" s="1090"/>
      <c r="E53" s="1090" t="s">
        <v>188</v>
      </c>
      <c r="F53" s="1090"/>
      <c r="G53" s="1090"/>
      <c r="H53" s="1090"/>
      <c r="I53" s="1090"/>
      <c r="J53" s="1090"/>
      <c r="K53" s="1091"/>
      <c r="L53" s="1067"/>
      <c r="M53" s="1086"/>
    </row>
    <row r="54" spans="1:13" ht="15.95" customHeight="1" x14ac:dyDescent="0.25">
      <c r="A54" s="1073"/>
      <c r="B54" s="1067"/>
      <c r="C54" s="1106" t="s">
        <v>189</v>
      </c>
      <c r="D54" s="1090"/>
      <c r="E54" s="1090" t="s">
        <v>190</v>
      </c>
      <c r="F54" s="1090"/>
      <c r="G54" s="1090"/>
      <c r="H54" s="1090"/>
      <c r="I54" s="1090"/>
      <c r="J54" s="1090"/>
      <c r="K54" s="1091"/>
      <c r="L54" s="1067"/>
      <c r="M54" s="1086"/>
    </row>
    <row r="55" spans="1:13" ht="15.95" customHeight="1" x14ac:dyDescent="0.25">
      <c r="A55" s="1073"/>
      <c r="B55" s="1067"/>
      <c r="C55" s="1106" t="s">
        <v>192</v>
      </c>
      <c r="D55" s="1090"/>
      <c r="E55" s="1090" t="s">
        <v>191</v>
      </c>
      <c r="F55" s="1090"/>
      <c r="G55" s="1090"/>
      <c r="H55" s="1090"/>
      <c r="I55" s="1090"/>
      <c r="J55" s="1090"/>
      <c r="K55" s="1091"/>
      <c r="L55" s="1067"/>
      <c r="M55" s="1086"/>
    </row>
    <row r="56" spans="1:13" ht="15.95" customHeight="1" x14ac:dyDescent="0.25">
      <c r="A56" s="1073"/>
      <c r="B56" s="1067"/>
      <c r="C56" s="1106" t="s">
        <v>193</v>
      </c>
      <c r="D56" s="1090"/>
      <c r="E56" s="1090" t="s">
        <v>195</v>
      </c>
      <c r="F56" s="1090"/>
      <c r="G56" s="1090"/>
      <c r="H56" s="1090"/>
      <c r="I56" s="1090"/>
      <c r="J56" s="1090"/>
      <c r="K56" s="1091"/>
      <c r="L56" s="1067"/>
      <c r="M56" s="1086"/>
    </row>
    <row r="57" spans="1:13" ht="32.1" customHeight="1" x14ac:dyDescent="0.2">
      <c r="A57" s="1073"/>
      <c r="B57" s="1067"/>
      <c r="C57" s="1101" t="s">
        <v>194</v>
      </c>
      <c r="D57" s="1102"/>
      <c r="E57" s="1058" t="s">
        <v>322</v>
      </c>
      <c r="F57" s="1058"/>
      <c r="G57" s="1058"/>
      <c r="H57" s="1058"/>
      <c r="I57" s="1058"/>
      <c r="J57" s="1058"/>
      <c r="K57" s="1059"/>
      <c r="L57" s="1067"/>
      <c r="M57" s="1086"/>
    </row>
    <row r="58" spans="1:13" ht="15.95" customHeight="1" x14ac:dyDescent="0.25">
      <c r="A58" s="1073"/>
      <c r="B58" s="1067"/>
      <c r="C58" s="1106" t="s">
        <v>196</v>
      </c>
      <c r="D58" s="1090"/>
      <c r="E58" s="525" t="s">
        <v>200</v>
      </c>
      <c r="F58" s="525"/>
      <c r="G58" s="525"/>
      <c r="H58" s="525"/>
      <c r="I58" s="525"/>
      <c r="J58" s="525"/>
      <c r="K58" s="602"/>
      <c r="L58" s="1067"/>
      <c r="M58" s="1086"/>
    </row>
    <row r="59" spans="1:13" ht="32.1" customHeight="1" x14ac:dyDescent="0.2">
      <c r="A59" s="1073"/>
      <c r="B59" s="1067"/>
      <c r="C59" s="1101" t="s">
        <v>202</v>
      </c>
      <c r="D59" s="1102"/>
      <c r="E59" s="1058" t="s">
        <v>208</v>
      </c>
      <c r="F59" s="1058"/>
      <c r="G59" s="1058"/>
      <c r="H59" s="1058"/>
      <c r="I59" s="1058"/>
      <c r="J59" s="1058"/>
      <c r="K59" s="1059"/>
      <c r="L59" s="1067"/>
      <c r="M59" s="1086"/>
    </row>
    <row r="60" spans="1:13" ht="15.95" customHeight="1" x14ac:dyDescent="0.25">
      <c r="A60" s="1073"/>
      <c r="B60" s="1067"/>
      <c r="C60" s="1101" t="s">
        <v>203</v>
      </c>
      <c r="D60" s="1102"/>
      <c r="E60" s="1090" t="s">
        <v>382</v>
      </c>
      <c r="F60" s="1090"/>
      <c r="G60" s="1090"/>
      <c r="H60" s="1090"/>
      <c r="I60" s="1090"/>
      <c r="J60" s="1090"/>
      <c r="K60" s="1091"/>
      <c r="L60" s="1067"/>
      <c r="M60" s="1086"/>
    </row>
    <row r="61" spans="1:13" ht="32.1" customHeight="1" x14ac:dyDescent="0.2">
      <c r="A61" s="1073"/>
      <c r="B61" s="1067"/>
      <c r="C61" s="1101" t="s">
        <v>204</v>
      </c>
      <c r="D61" s="1102"/>
      <c r="E61" s="1058" t="s">
        <v>207</v>
      </c>
      <c r="F61" s="1058"/>
      <c r="G61" s="1058"/>
      <c r="H61" s="1058"/>
      <c r="I61" s="1058"/>
      <c r="J61" s="1058"/>
      <c r="K61" s="1059"/>
      <c r="L61" s="1067"/>
      <c r="M61" s="1086"/>
    </row>
    <row r="62" spans="1:13" ht="48" customHeight="1" x14ac:dyDescent="0.2">
      <c r="A62" s="1073"/>
      <c r="B62" s="1068"/>
      <c r="C62" s="1107" t="s">
        <v>205</v>
      </c>
      <c r="D62" s="1108"/>
      <c r="E62" s="1051" t="s">
        <v>323</v>
      </c>
      <c r="F62" s="1051"/>
      <c r="G62" s="1051"/>
      <c r="H62" s="1051"/>
      <c r="I62" s="1051"/>
      <c r="J62" s="1051"/>
      <c r="K62" s="1052"/>
      <c r="L62" s="1067"/>
      <c r="M62" s="1086"/>
    </row>
    <row r="63" spans="1:13" ht="48" customHeight="1" x14ac:dyDescent="0.2">
      <c r="A63" s="1073"/>
      <c r="B63" s="696">
        <v>4</v>
      </c>
      <c r="C63" s="1092" t="s">
        <v>324</v>
      </c>
      <c r="D63" s="1093"/>
      <c r="E63" s="1093"/>
      <c r="F63" s="1093"/>
      <c r="G63" s="1093"/>
      <c r="H63" s="1093"/>
      <c r="I63" s="1093"/>
      <c r="J63" s="1093"/>
      <c r="K63" s="1094"/>
      <c r="L63" s="1067"/>
      <c r="M63" s="1086"/>
    </row>
    <row r="64" spans="1:13" ht="32.1" customHeight="1" x14ac:dyDescent="0.2">
      <c r="A64" s="1073"/>
      <c r="B64" s="696">
        <v>5</v>
      </c>
      <c r="C64" s="1092" t="s">
        <v>724</v>
      </c>
      <c r="D64" s="1093"/>
      <c r="E64" s="1093"/>
      <c r="F64" s="1093"/>
      <c r="G64" s="1093"/>
      <c r="H64" s="1093"/>
      <c r="I64" s="1093"/>
      <c r="J64" s="1093"/>
      <c r="K64" s="1094"/>
      <c r="L64" s="1067"/>
      <c r="M64" s="1086"/>
    </row>
    <row r="65" spans="1:13" ht="15.95" customHeight="1" x14ac:dyDescent="0.2">
      <c r="A65" s="1073"/>
      <c r="B65" s="696">
        <v>6</v>
      </c>
      <c r="C65" s="1092" t="s">
        <v>383</v>
      </c>
      <c r="D65" s="1093"/>
      <c r="E65" s="1093"/>
      <c r="F65" s="1093"/>
      <c r="G65" s="1093"/>
      <c r="H65" s="1093"/>
      <c r="I65" s="1093"/>
      <c r="J65" s="1093"/>
      <c r="K65" s="1094"/>
      <c r="L65" s="1067"/>
      <c r="M65" s="1086"/>
    </row>
    <row r="66" spans="1:13" ht="15.95" customHeight="1" x14ac:dyDescent="0.2">
      <c r="A66" s="1073"/>
      <c r="B66" s="696">
        <v>7</v>
      </c>
      <c r="C66" s="1092" t="s">
        <v>375</v>
      </c>
      <c r="D66" s="1093"/>
      <c r="E66" s="1093"/>
      <c r="F66" s="1093"/>
      <c r="G66" s="1093"/>
      <c r="H66" s="1093"/>
      <c r="I66" s="1093"/>
      <c r="J66" s="1093"/>
      <c r="K66" s="1094"/>
      <c r="L66" s="1067"/>
      <c r="M66" s="1086"/>
    </row>
    <row r="67" spans="1:13" ht="15.95" customHeight="1" x14ac:dyDescent="0.2">
      <c r="A67" s="1073"/>
      <c r="B67" s="696">
        <v>8</v>
      </c>
      <c r="C67" s="1092" t="s">
        <v>325</v>
      </c>
      <c r="D67" s="1093"/>
      <c r="E67" s="1093"/>
      <c r="F67" s="1093"/>
      <c r="G67" s="1093"/>
      <c r="H67" s="1093"/>
      <c r="I67" s="1093"/>
      <c r="J67" s="1093"/>
      <c r="K67" s="1094"/>
      <c r="L67" s="1067"/>
      <c r="M67" s="1086"/>
    </row>
    <row r="68" spans="1:13" ht="48" customHeight="1" x14ac:dyDescent="0.2">
      <c r="A68" s="1073"/>
      <c r="B68" s="696">
        <v>9</v>
      </c>
      <c r="C68" s="1092" t="s">
        <v>326</v>
      </c>
      <c r="D68" s="1093"/>
      <c r="E68" s="1093"/>
      <c r="F68" s="1093"/>
      <c r="G68" s="1093"/>
      <c r="H68" s="1093"/>
      <c r="I68" s="1093"/>
      <c r="J68" s="1093"/>
      <c r="K68" s="1094"/>
      <c r="L68" s="1067"/>
      <c r="M68" s="1086"/>
    </row>
    <row r="69" spans="1:13" ht="48" customHeight="1" x14ac:dyDescent="0.2">
      <c r="A69" s="1073"/>
      <c r="B69" s="696">
        <v>10</v>
      </c>
      <c r="C69" s="1092" t="s">
        <v>377</v>
      </c>
      <c r="D69" s="1093"/>
      <c r="E69" s="1093"/>
      <c r="F69" s="1093"/>
      <c r="G69" s="1093"/>
      <c r="H69" s="1093"/>
      <c r="I69" s="1093"/>
      <c r="J69" s="1093"/>
      <c r="K69" s="1094"/>
      <c r="L69" s="1067"/>
      <c r="M69" s="1086"/>
    </row>
    <row r="70" spans="1:13" ht="48" customHeight="1" x14ac:dyDescent="0.2">
      <c r="A70" s="1073"/>
      <c r="B70" s="696">
        <v>11</v>
      </c>
      <c r="C70" s="1092" t="s">
        <v>336</v>
      </c>
      <c r="D70" s="1093"/>
      <c r="E70" s="1093"/>
      <c r="F70" s="1093"/>
      <c r="G70" s="1093"/>
      <c r="H70" s="1093"/>
      <c r="I70" s="1093"/>
      <c r="J70" s="1093"/>
      <c r="K70" s="1094"/>
      <c r="L70" s="1067"/>
      <c r="M70" s="1086"/>
    </row>
    <row r="71" spans="1:13" ht="80.099999999999994" customHeight="1" x14ac:dyDescent="0.2">
      <c r="A71" s="1073"/>
      <c r="B71" s="696">
        <v>12</v>
      </c>
      <c r="C71" s="1092" t="s">
        <v>725</v>
      </c>
      <c r="D71" s="1093"/>
      <c r="E71" s="1093"/>
      <c r="F71" s="1093"/>
      <c r="G71" s="1093"/>
      <c r="H71" s="1093"/>
      <c r="I71" s="1093"/>
      <c r="J71" s="1093"/>
      <c r="K71" s="1094"/>
      <c r="L71" s="1067"/>
      <c r="M71" s="1086"/>
    </row>
    <row r="72" spans="1:13" ht="63.95" customHeight="1" x14ac:dyDescent="0.2">
      <c r="A72" s="1073"/>
      <c r="B72" s="1071">
        <v>13</v>
      </c>
      <c r="C72" s="1043" t="s">
        <v>251</v>
      </c>
      <c r="D72" s="1044"/>
      <c r="E72" s="1044"/>
      <c r="F72" s="1044"/>
      <c r="G72" s="1044"/>
      <c r="H72" s="1044"/>
      <c r="I72" s="1044"/>
      <c r="J72" s="1044"/>
      <c r="K72" s="1045"/>
      <c r="L72" s="1067"/>
      <c r="M72" s="1086"/>
    </row>
    <row r="73" spans="1:13" ht="15.95" customHeight="1" x14ac:dyDescent="0.2">
      <c r="A73" s="1073"/>
      <c r="B73" s="1071"/>
      <c r="C73" s="1100"/>
      <c r="D73" s="1056"/>
      <c r="E73" s="1056"/>
      <c r="F73" s="1056"/>
      <c r="G73" s="1056"/>
      <c r="H73" s="1056"/>
      <c r="I73" s="1056"/>
      <c r="J73" s="1056"/>
      <c r="K73" s="1057"/>
      <c r="L73" s="1067"/>
      <c r="M73" s="1086"/>
    </row>
    <row r="74" spans="1:13" ht="48" customHeight="1" x14ac:dyDescent="0.2">
      <c r="A74" s="1073"/>
      <c r="B74" s="1071"/>
      <c r="C74" s="1103" t="s">
        <v>252</v>
      </c>
      <c r="D74" s="1104"/>
      <c r="E74" s="1104"/>
      <c r="F74" s="1104"/>
      <c r="G74" s="1104"/>
      <c r="H74" s="1104"/>
      <c r="I74" s="1104"/>
      <c r="J74" s="1104"/>
      <c r="K74" s="1105"/>
      <c r="L74" s="1067"/>
      <c r="M74" s="1086"/>
    </row>
    <row r="75" spans="1:13" ht="80.099999999999994" customHeight="1" x14ac:dyDescent="0.2">
      <c r="A75" s="1073"/>
      <c r="B75" s="1066">
        <v>14</v>
      </c>
      <c r="C75" s="1100" t="s">
        <v>726</v>
      </c>
      <c r="D75" s="1056"/>
      <c r="E75" s="1056"/>
      <c r="F75" s="1056"/>
      <c r="G75" s="1056"/>
      <c r="H75" s="1056"/>
      <c r="I75" s="1056"/>
      <c r="J75" s="1056"/>
      <c r="K75" s="1057"/>
      <c r="L75" s="1067"/>
      <c r="M75" s="1086"/>
    </row>
    <row r="76" spans="1:13" ht="32.1" customHeight="1" x14ac:dyDescent="0.2">
      <c r="A76" s="1073"/>
      <c r="B76" s="1067"/>
      <c r="C76" s="1069" t="s">
        <v>385</v>
      </c>
      <c r="D76" s="1070"/>
      <c r="E76" s="1058" t="s">
        <v>337</v>
      </c>
      <c r="F76" s="1058"/>
      <c r="G76" s="1058"/>
      <c r="H76" s="1058"/>
      <c r="I76" s="1058"/>
      <c r="J76" s="1058"/>
      <c r="K76" s="1059"/>
      <c r="L76" s="1067"/>
      <c r="M76" s="1086"/>
    </row>
    <row r="77" spans="1:13" ht="32.1" customHeight="1" x14ac:dyDescent="0.2">
      <c r="A77" s="1073"/>
      <c r="B77" s="1067"/>
      <c r="C77" s="1069" t="s">
        <v>202</v>
      </c>
      <c r="D77" s="1070"/>
      <c r="E77" s="1058" t="s">
        <v>208</v>
      </c>
      <c r="F77" s="1058"/>
      <c r="G77" s="1058"/>
      <c r="H77" s="1058"/>
      <c r="I77" s="1058"/>
      <c r="J77" s="1058"/>
      <c r="K77" s="1059"/>
      <c r="L77" s="1067"/>
      <c r="M77" s="1086"/>
    </row>
    <row r="78" spans="1:13" ht="15.95" customHeight="1" x14ac:dyDescent="0.25">
      <c r="A78" s="1073"/>
      <c r="B78" s="1067"/>
      <c r="C78" s="1069" t="s">
        <v>203</v>
      </c>
      <c r="D78" s="1070"/>
      <c r="E78" s="1090" t="s">
        <v>206</v>
      </c>
      <c r="F78" s="1090"/>
      <c r="G78" s="1090"/>
      <c r="H78" s="1090"/>
      <c r="I78" s="1090"/>
      <c r="J78" s="1090"/>
      <c r="K78" s="1091"/>
      <c r="L78" s="1067"/>
      <c r="M78" s="1086"/>
    </row>
    <row r="79" spans="1:13" ht="32.1" customHeight="1" x14ac:dyDescent="0.2">
      <c r="A79" s="1073"/>
      <c r="B79" s="1067"/>
      <c r="C79" s="1069" t="s">
        <v>204</v>
      </c>
      <c r="D79" s="1070"/>
      <c r="E79" s="1058" t="s">
        <v>207</v>
      </c>
      <c r="F79" s="1058"/>
      <c r="G79" s="1058"/>
      <c r="H79" s="1058"/>
      <c r="I79" s="1058"/>
      <c r="J79" s="1058"/>
      <c r="K79" s="1059"/>
      <c r="L79" s="1067"/>
      <c r="M79" s="1086"/>
    </row>
    <row r="80" spans="1:13" ht="48" customHeight="1" x14ac:dyDescent="0.2">
      <c r="A80" s="1073"/>
      <c r="B80" s="1068"/>
      <c r="C80" s="1049" t="s">
        <v>205</v>
      </c>
      <c r="D80" s="1050"/>
      <c r="E80" s="1051" t="s">
        <v>253</v>
      </c>
      <c r="F80" s="1051"/>
      <c r="G80" s="1051"/>
      <c r="H80" s="1051"/>
      <c r="I80" s="1051"/>
      <c r="J80" s="1051"/>
      <c r="K80" s="1052"/>
      <c r="L80" s="1067"/>
      <c r="M80" s="1086"/>
    </row>
    <row r="81" spans="1:13" ht="48" customHeight="1" thickBot="1" x14ac:dyDescent="0.25">
      <c r="A81" s="1074"/>
      <c r="B81" s="693">
        <v>15</v>
      </c>
      <c r="C81" s="1046" t="s">
        <v>727</v>
      </c>
      <c r="D81" s="1047"/>
      <c r="E81" s="1047"/>
      <c r="F81" s="1047"/>
      <c r="G81" s="1047"/>
      <c r="H81" s="1047"/>
      <c r="I81" s="1047"/>
      <c r="J81" s="1047"/>
      <c r="K81" s="1048"/>
      <c r="L81" s="1116"/>
      <c r="M81" s="1109"/>
    </row>
    <row r="82" spans="1:13" ht="15.95" customHeight="1" x14ac:dyDescent="0.2">
      <c r="A82" s="692" t="s">
        <v>210</v>
      </c>
      <c r="B82" s="685">
        <v>1</v>
      </c>
      <c r="C82" s="1053" t="s">
        <v>338</v>
      </c>
      <c r="D82" s="1054"/>
      <c r="E82" s="1054"/>
      <c r="F82" s="1054"/>
      <c r="G82" s="1054"/>
      <c r="H82" s="1054"/>
      <c r="I82" s="1054"/>
      <c r="J82" s="1054"/>
      <c r="K82" s="1055"/>
      <c r="L82" s="688"/>
      <c r="M82" s="687"/>
    </row>
    <row r="83" spans="1:13" ht="15.95" customHeight="1" x14ac:dyDescent="0.2">
      <c r="A83" s="692"/>
      <c r="B83" s="696">
        <v>2</v>
      </c>
      <c r="C83" s="1092" t="s">
        <v>339</v>
      </c>
      <c r="D83" s="1093"/>
      <c r="E83" s="1093"/>
      <c r="F83" s="1093"/>
      <c r="G83" s="1093"/>
      <c r="H83" s="1093"/>
      <c r="I83" s="1093"/>
      <c r="J83" s="1093"/>
      <c r="K83" s="1094"/>
      <c r="L83" s="688"/>
      <c r="M83" s="687"/>
    </row>
    <row r="84" spans="1:13" ht="15.95" customHeight="1" x14ac:dyDescent="0.2">
      <c r="A84" s="692"/>
      <c r="B84" s="696">
        <v>3</v>
      </c>
      <c r="C84" s="1092" t="s">
        <v>340</v>
      </c>
      <c r="D84" s="1093"/>
      <c r="E84" s="1093"/>
      <c r="F84" s="1093"/>
      <c r="G84" s="1093"/>
      <c r="H84" s="1093"/>
      <c r="I84" s="1093"/>
      <c r="J84" s="1093"/>
      <c r="K84" s="1094"/>
      <c r="L84" s="688"/>
      <c r="M84" s="687"/>
    </row>
    <row r="85" spans="1:13" ht="48" customHeight="1" thickBot="1" x14ac:dyDescent="0.25">
      <c r="A85" s="723"/>
      <c r="B85" s="693">
        <v>4</v>
      </c>
      <c r="C85" s="1095" t="s">
        <v>728</v>
      </c>
      <c r="D85" s="1096"/>
      <c r="E85" s="1096"/>
      <c r="F85" s="1096"/>
      <c r="G85" s="1096"/>
      <c r="H85" s="1096"/>
      <c r="I85" s="1096"/>
      <c r="J85" s="1096"/>
      <c r="K85" s="1097"/>
      <c r="L85" s="734"/>
      <c r="M85" s="724"/>
    </row>
    <row r="86" spans="1:13" ht="15.95" customHeight="1" x14ac:dyDescent="0.2">
      <c r="A86" s="692" t="s">
        <v>287</v>
      </c>
      <c r="B86" s="685">
        <v>1</v>
      </c>
      <c r="C86" s="1053" t="s">
        <v>341</v>
      </c>
      <c r="D86" s="1098"/>
      <c r="E86" s="1098"/>
      <c r="F86" s="1098"/>
      <c r="G86" s="1098"/>
      <c r="H86" s="1098"/>
      <c r="I86" s="1098"/>
      <c r="J86" s="1098"/>
      <c r="K86" s="1099"/>
      <c r="L86" s="688"/>
      <c r="M86" s="687"/>
    </row>
    <row r="87" spans="1:13" ht="114.95" customHeight="1" x14ac:dyDescent="0.2">
      <c r="A87" s="692"/>
      <c r="B87" s="696">
        <v>2</v>
      </c>
      <c r="C87" s="1092" t="s">
        <v>342</v>
      </c>
      <c r="D87" s="1093"/>
      <c r="E87" s="1093"/>
      <c r="F87" s="1093"/>
      <c r="G87" s="1093"/>
      <c r="H87" s="1093"/>
      <c r="I87" s="1093"/>
      <c r="J87" s="1093"/>
      <c r="K87" s="1094"/>
      <c r="L87" s="688"/>
      <c r="M87" s="687"/>
    </row>
    <row r="88" spans="1:13" ht="32.1" customHeight="1" thickBot="1" x14ac:dyDescent="0.25">
      <c r="A88" s="723"/>
      <c r="B88" s="693">
        <v>3</v>
      </c>
      <c r="C88" s="1046" t="s">
        <v>289</v>
      </c>
      <c r="D88" s="1047"/>
      <c r="E88" s="1047"/>
      <c r="F88" s="1047"/>
      <c r="G88" s="1047"/>
      <c r="H88" s="1047"/>
      <c r="I88" s="1047"/>
      <c r="J88" s="1047"/>
      <c r="K88" s="1048"/>
      <c r="L88" s="734"/>
      <c r="M88" s="724"/>
    </row>
    <row r="89" spans="1:13" ht="43.5" customHeight="1" thickBot="1" x14ac:dyDescent="0.25">
      <c r="A89" s="692" t="s">
        <v>125</v>
      </c>
      <c r="B89" s="685">
        <v>1</v>
      </c>
      <c r="C89" s="1053" t="s">
        <v>1028</v>
      </c>
      <c r="D89" s="1098"/>
      <c r="E89" s="1098"/>
      <c r="F89" s="1098"/>
      <c r="G89" s="1098"/>
      <c r="H89" s="1098"/>
      <c r="I89" s="1098"/>
      <c r="J89" s="1098"/>
      <c r="K89" s="1099"/>
      <c r="L89" s="688"/>
      <c r="M89" s="687"/>
    </row>
    <row r="90" spans="1:13" ht="80.099999999999994" customHeight="1" x14ac:dyDescent="0.2">
      <c r="A90" s="692" t="s">
        <v>124</v>
      </c>
      <c r="B90" s="686">
        <v>1</v>
      </c>
      <c r="C90" s="1053" t="s">
        <v>732</v>
      </c>
      <c r="D90" s="1098"/>
      <c r="E90" s="1098"/>
      <c r="F90" s="1098"/>
      <c r="G90" s="1098"/>
      <c r="H90" s="1098"/>
      <c r="I90" s="1098"/>
      <c r="J90" s="1098"/>
      <c r="K90" s="1099"/>
      <c r="L90" s="1080"/>
      <c r="M90" s="1085"/>
    </row>
    <row r="91" spans="1:13" ht="80.099999999999994" customHeight="1" thickBot="1" x14ac:dyDescent="0.25">
      <c r="A91" s="723"/>
      <c r="B91" s="693">
        <v>2</v>
      </c>
      <c r="C91" s="1046" t="s">
        <v>733</v>
      </c>
      <c r="D91" s="1047"/>
      <c r="E91" s="1047"/>
      <c r="F91" s="1047"/>
      <c r="G91" s="1047"/>
      <c r="H91" s="1047"/>
      <c r="I91" s="1047"/>
      <c r="J91" s="1047"/>
      <c r="K91" s="1048"/>
      <c r="L91" s="1116"/>
      <c r="M91" s="1109"/>
    </row>
    <row r="92" spans="1:13" ht="96" customHeight="1" x14ac:dyDescent="0.2">
      <c r="A92" s="758" t="s">
        <v>123</v>
      </c>
      <c r="B92" s="671">
        <v>1</v>
      </c>
      <c r="C92" s="1053" t="s">
        <v>734</v>
      </c>
      <c r="D92" s="1098"/>
      <c r="E92" s="1098"/>
      <c r="F92" s="1098"/>
      <c r="G92" s="1098"/>
      <c r="H92" s="1098"/>
      <c r="I92" s="1098"/>
      <c r="J92" s="1098"/>
      <c r="K92" s="1099"/>
      <c r="L92" s="1080"/>
      <c r="M92" s="1085"/>
    </row>
    <row r="93" spans="1:13" ht="111.95" customHeight="1" thickBot="1" x14ac:dyDescent="0.25">
      <c r="A93" s="723"/>
      <c r="B93" s="693">
        <v>2</v>
      </c>
      <c r="C93" s="1046" t="s">
        <v>735</v>
      </c>
      <c r="D93" s="1047"/>
      <c r="E93" s="1047"/>
      <c r="F93" s="1047"/>
      <c r="G93" s="1047"/>
      <c r="H93" s="1047"/>
      <c r="I93" s="1047"/>
      <c r="J93" s="1047"/>
      <c r="K93" s="1048"/>
      <c r="L93" s="1116"/>
      <c r="M93" s="1109"/>
    </row>
    <row r="94" spans="1:13" ht="80.099999999999994" customHeight="1" x14ac:dyDescent="0.2">
      <c r="A94" s="1072" t="s">
        <v>122</v>
      </c>
      <c r="B94" s="1080">
        <v>1</v>
      </c>
      <c r="C94" s="1081" t="s">
        <v>736</v>
      </c>
      <c r="D94" s="1082"/>
      <c r="E94" s="1082"/>
      <c r="F94" s="1082"/>
      <c r="G94" s="1082"/>
      <c r="H94" s="1082"/>
      <c r="I94" s="1082"/>
      <c r="J94" s="1082"/>
      <c r="K94" s="1083"/>
      <c r="L94" s="1080"/>
      <c r="M94" s="1085"/>
    </row>
    <row r="95" spans="1:13" ht="15.95" customHeight="1" x14ac:dyDescent="0.2">
      <c r="A95" s="1073"/>
      <c r="B95" s="1067"/>
      <c r="C95" s="607"/>
      <c r="D95" s="847" t="s">
        <v>784</v>
      </c>
      <c r="E95" s="1088" t="s">
        <v>167</v>
      </c>
      <c r="F95" s="1088"/>
      <c r="G95" s="1088"/>
      <c r="H95" s="1088"/>
      <c r="I95" s="1088"/>
      <c r="J95" s="1088"/>
      <c r="K95" s="1089"/>
      <c r="L95" s="1067"/>
      <c r="M95" s="1086"/>
    </row>
    <row r="96" spans="1:13" ht="15.95" customHeight="1" x14ac:dyDescent="0.2">
      <c r="A96" s="1073"/>
      <c r="B96" s="1067"/>
      <c r="C96" s="607"/>
      <c r="D96" s="874" t="s">
        <v>785</v>
      </c>
      <c r="E96" s="1058" t="s">
        <v>737</v>
      </c>
      <c r="F96" s="1058"/>
      <c r="G96" s="1058"/>
      <c r="H96" s="1058"/>
      <c r="I96" s="1058"/>
      <c r="J96" s="1058"/>
      <c r="K96" s="1059"/>
      <c r="L96" s="1067"/>
      <c r="M96" s="1086"/>
    </row>
    <row r="97" spans="1:13" ht="15.95" customHeight="1" x14ac:dyDescent="0.2">
      <c r="A97" s="1073"/>
      <c r="B97" s="1067"/>
      <c r="C97" s="607"/>
      <c r="D97" s="874" t="s">
        <v>786</v>
      </c>
      <c r="E97" s="1058" t="s">
        <v>738</v>
      </c>
      <c r="F97" s="1058"/>
      <c r="G97" s="1058"/>
      <c r="H97" s="1058"/>
      <c r="I97" s="1058"/>
      <c r="J97" s="1058"/>
      <c r="K97" s="1059"/>
      <c r="L97" s="1067"/>
      <c r="M97" s="1086"/>
    </row>
    <row r="98" spans="1:13" ht="15.95" customHeight="1" x14ac:dyDescent="0.2">
      <c r="A98" s="1073"/>
      <c r="B98" s="1067"/>
      <c r="C98" s="607"/>
      <c r="D98" s="874" t="s">
        <v>787</v>
      </c>
      <c r="E98" s="1075" t="s">
        <v>739</v>
      </c>
      <c r="F98" s="1075"/>
      <c r="G98" s="1075"/>
      <c r="H98" s="1075"/>
      <c r="I98" s="1075"/>
      <c r="J98" s="1075"/>
      <c r="K98" s="1076"/>
      <c r="L98" s="1067"/>
      <c r="M98" s="1086"/>
    </row>
    <row r="99" spans="1:13" ht="15.95" customHeight="1" x14ac:dyDescent="0.2">
      <c r="A99" s="1073"/>
      <c r="B99" s="1067"/>
      <c r="C99" s="607"/>
      <c r="D99" s="874" t="s">
        <v>788</v>
      </c>
      <c r="E99" s="1058" t="s">
        <v>740</v>
      </c>
      <c r="F99" s="1058"/>
      <c r="G99" s="1058"/>
      <c r="H99" s="1058"/>
      <c r="I99" s="1058"/>
      <c r="J99" s="1058"/>
      <c r="K99" s="1059"/>
      <c r="L99" s="1067"/>
      <c r="M99" s="1086"/>
    </row>
    <row r="100" spans="1:13" ht="96" customHeight="1" x14ac:dyDescent="0.2">
      <c r="A100" s="1073"/>
      <c r="B100" s="1067"/>
      <c r="C100" s="607"/>
      <c r="D100" s="874" t="s">
        <v>789</v>
      </c>
      <c r="E100" s="1058" t="s">
        <v>742</v>
      </c>
      <c r="F100" s="1058"/>
      <c r="G100" s="1058"/>
      <c r="H100" s="1058"/>
      <c r="I100" s="1058"/>
      <c r="J100" s="1058"/>
      <c r="K100" s="1059"/>
      <c r="L100" s="1067"/>
      <c r="M100" s="1086"/>
    </row>
    <row r="101" spans="1:13" ht="96" customHeight="1" x14ac:dyDescent="0.2">
      <c r="A101" s="1073"/>
      <c r="B101" s="1068"/>
      <c r="C101" s="848"/>
      <c r="D101" s="875" t="s">
        <v>790</v>
      </c>
      <c r="E101" s="1051" t="s">
        <v>743</v>
      </c>
      <c r="F101" s="1051"/>
      <c r="G101" s="1051"/>
      <c r="H101" s="1051"/>
      <c r="I101" s="1051"/>
      <c r="J101" s="1051"/>
      <c r="K101" s="1052"/>
      <c r="L101" s="1067"/>
      <c r="M101" s="1086"/>
    </row>
    <row r="102" spans="1:13" ht="111.95" customHeight="1" thickBot="1" x14ac:dyDescent="0.25">
      <c r="A102" s="1079"/>
      <c r="B102" s="686">
        <v>2</v>
      </c>
      <c r="C102" s="1046" t="s">
        <v>744</v>
      </c>
      <c r="D102" s="1047"/>
      <c r="E102" s="1047"/>
      <c r="F102" s="1047"/>
      <c r="G102" s="1047"/>
      <c r="H102" s="1047"/>
      <c r="I102" s="1047"/>
      <c r="J102" s="1047"/>
      <c r="K102" s="1048"/>
      <c r="L102" s="1068"/>
      <c r="M102" s="1087"/>
    </row>
    <row r="103" spans="1:13" ht="16.5" customHeight="1" x14ac:dyDescent="0.2">
      <c r="A103" s="692"/>
      <c r="B103" s="1064"/>
      <c r="L103" s="688"/>
      <c r="M103" s="687"/>
    </row>
    <row r="104" spans="1:13" ht="16.5" customHeight="1" x14ac:dyDescent="0.2">
      <c r="A104" s="692"/>
      <c r="B104" s="1041"/>
      <c r="C104" s="607"/>
      <c r="D104" s="1043" t="s">
        <v>1030</v>
      </c>
      <c r="E104" s="1044"/>
      <c r="F104" s="1044"/>
      <c r="G104" s="1044"/>
      <c r="H104" s="1044"/>
      <c r="I104" s="1044"/>
      <c r="J104" s="1044"/>
      <c r="K104" s="1044"/>
      <c r="L104" s="1045"/>
      <c r="M104" s="687"/>
    </row>
    <row r="105" spans="1:13" ht="16.5" customHeight="1" x14ac:dyDescent="0.2">
      <c r="A105" s="692"/>
      <c r="B105" s="1041"/>
      <c r="C105" s="607"/>
      <c r="D105" s="1056" t="s">
        <v>1031</v>
      </c>
      <c r="E105" s="1056"/>
      <c r="F105" s="1056"/>
      <c r="G105" s="1056"/>
      <c r="H105" s="1056"/>
      <c r="I105" s="1056"/>
      <c r="J105" s="1056"/>
      <c r="K105" s="1057"/>
      <c r="L105" s="688"/>
      <c r="M105" s="687"/>
    </row>
    <row r="106" spans="1:13" ht="16.5" customHeight="1" x14ac:dyDescent="0.2">
      <c r="A106" s="692"/>
      <c r="B106" s="1041"/>
      <c r="C106" s="607"/>
      <c r="D106" s="1056" t="s">
        <v>1033</v>
      </c>
      <c r="E106" s="1056"/>
      <c r="F106" s="1056"/>
      <c r="G106" s="1056"/>
      <c r="H106" s="1056"/>
      <c r="I106" s="1056"/>
      <c r="J106" s="1056"/>
      <c r="K106" s="1057"/>
      <c r="L106" s="688"/>
      <c r="M106" s="687"/>
    </row>
    <row r="107" spans="1:13" ht="16.5" customHeight="1" x14ac:dyDescent="0.2">
      <c r="A107" s="692"/>
      <c r="B107" s="1041"/>
      <c r="C107" s="607"/>
      <c r="D107" s="1084"/>
      <c r="E107" s="1084"/>
      <c r="F107" s="1058"/>
      <c r="G107" s="1058"/>
      <c r="H107" s="1058"/>
      <c r="I107" s="1058"/>
      <c r="J107" s="1058"/>
      <c r="K107" s="608"/>
      <c r="L107" s="688"/>
      <c r="M107" s="687"/>
    </row>
    <row r="108" spans="1:13" ht="16.5" customHeight="1" x14ac:dyDescent="0.35">
      <c r="A108" s="692"/>
      <c r="B108" s="1041"/>
      <c r="C108" s="607"/>
      <c r="D108" s="1975" t="s">
        <v>1032</v>
      </c>
      <c r="E108" s="1975"/>
      <c r="F108" s="1975"/>
      <c r="G108" s="1975"/>
      <c r="H108" s="1975"/>
      <c r="I108" s="1975"/>
      <c r="J108" s="1974"/>
      <c r="K108" s="608"/>
      <c r="L108" s="688"/>
      <c r="M108" s="687"/>
    </row>
    <row r="109" spans="1:13" ht="16.5" thickBot="1" x14ac:dyDescent="0.25">
      <c r="A109" s="885"/>
      <c r="B109" s="1065"/>
      <c r="C109" s="887"/>
      <c r="D109" s="1077"/>
      <c r="E109" s="1077"/>
      <c r="F109" s="1077"/>
      <c r="G109" s="1077"/>
      <c r="H109" s="1077"/>
      <c r="I109" s="1077"/>
      <c r="J109" s="1077"/>
      <c r="K109" s="1078"/>
      <c r="L109" s="888"/>
      <c r="M109" s="889"/>
    </row>
    <row r="110" spans="1:13" ht="15.95" customHeight="1" thickTop="1" thickBot="1" x14ac:dyDescent="0.25">
      <c r="A110" s="885"/>
      <c r="B110" s="886"/>
      <c r="C110" s="1150"/>
      <c r="D110" s="1077"/>
      <c r="E110" s="1077"/>
      <c r="F110" s="1077"/>
      <c r="G110" s="1077"/>
      <c r="H110" s="1077"/>
      <c r="I110" s="1077"/>
      <c r="J110" s="1077"/>
      <c r="K110" s="1078"/>
      <c r="L110" s="888"/>
      <c r="M110" s="889"/>
    </row>
    <row r="111" spans="1:13" ht="15.95" customHeight="1" thickTop="1" x14ac:dyDescent="0.2"/>
    <row r="112" spans="1:13" ht="15.95" customHeight="1" x14ac:dyDescent="0.2"/>
    <row r="113" ht="15.95" customHeight="1" x14ac:dyDescent="0.2"/>
  </sheetData>
  <customSheetViews>
    <customSheetView guid="{AAD60760-F9D5-4652-8E0C-566433032DA7}" scale="75" fitToPage="1" showRuler="0">
      <pane ySplit="6" topLeftCell="A7" activePane="bottomLeft" state="frozen"/>
      <selection pane="bottomLeft" activeCell="A7" sqref="A7:A35"/>
      <pageMargins left="0.5" right="0.5" top="0.25" bottom="0.5" header="0.5" footer="0.25"/>
      <pageSetup scale="59" fitToHeight="4" orientation="landscape" verticalDpi="0" r:id="rId1"/>
      <headerFooter alignWithMargins="0">
        <oddFooter>&amp;CPage &amp;P of &amp;N</oddFooter>
      </headerFooter>
    </customSheetView>
  </customSheetViews>
  <mergeCells count="160">
    <mergeCell ref="L90:L91"/>
    <mergeCell ref="M90:M91"/>
    <mergeCell ref="L92:L93"/>
    <mergeCell ref="M92:M93"/>
    <mergeCell ref="C89:K89"/>
    <mergeCell ref="C90:K90"/>
    <mergeCell ref="C91:K91"/>
    <mergeCell ref="C92:K92"/>
    <mergeCell ref="C48:K48"/>
    <mergeCell ref="A44:A46"/>
    <mergeCell ref="L44:L46"/>
    <mergeCell ref="E54:K54"/>
    <mergeCell ref="E55:K55"/>
    <mergeCell ref="A47:A49"/>
    <mergeCell ref="L47:L49"/>
    <mergeCell ref="C49:K49"/>
    <mergeCell ref="B52:B62"/>
    <mergeCell ref="C54:D54"/>
    <mergeCell ref="C52:K52"/>
    <mergeCell ref="E57:K57"/>
    <mergeCell ref="C56:D56"/>
    <mergeCell ref="E56:K56"/>
    <mergeCell ref="C59:D59"/>
    <mergeCell ref="E61:K61"/>
    <mergeCell ref="C55:D55"/>
    <mergeCell ref="E59:K59"/>
    <mergeCell ref="E53:K53"/>
    <mergeCell ref="A42:A43"/>
    <mergeCell ref="L42:L43"/>
    <mergeCell ref="M42:M43"/>
    <mergeCell ref="A36:A37"/>
    <mergeCell ref="C38:K38"/>
    <mergeCell ref="C43:K43"/>
    <mergeCell ref="A38:A39"/>
    <mergeCell ref="L38:L39"/>
    <mergeCell ref="M38:M39"/>
    <mergeCell ref="M36:M37"/>
    <mergeCell ref="M7:M35"/>
    <mergeCell ref="C35:K35"/>
    <mergeCell ref="C34:K34"/>
    <mergeCell ref="D32:H32"/>
    <mergeCell ref="D33:H33"/>
    <mergeCell ref="D30:H30"/>
    <mergeCell ref="D17:H17"/>
    <mergeCell ref="D18:H18"/>
    <mergeCell ref="C7:K7"/>
    <mergeCell ref="D25:H25"/>
    <mergeCell ref="C47:K47"/>
    <mergeCell ref="D28:H28"/>
    <mergeCell ref="D29:H29"/>
    <mergeCell ref="D31:H31"/>
    <mergeCell ref="D9:H9"/>
    <mergeCell ref="D15:H15"/>
    <mergeCell ref="D16:H16"/>
    <mergeCell ref="C39:K39"/>
    <mergeCell ref="D27:H27"/>
    <mergeCell ref="C110:K110"/>
    <mergeCell ref="D19:H19"/>
    <mergeCell ref="D20:H20"/>
    <mergeCell ref="D21:H21"/>
    <mergeCell ref="D22:H22"/>
    <mergeCell ref="D23:H23"/>
    <mergeCell ref="C36:K36"/>
    <mergeCell ref="C37:K37"/>
    <mergeCell ref="C46:K46"/>
    <mergeCell ref="C53:D53"/>
    <mergeCell ref="C4:L4"/>
    <mergeCell ref="C6:K6"/>
    <mergeCell ref="D24:H24"/>
    <mergeCell ref="L7:L35"/>
    <mergeCell ref="D26:H26"/>
    <mergeCell ref="C11:K11"/>
    <mergeCell ref="C12:K12"/>
    <mergeCell ref="C13:K13"/>
    <mergeCell ref="D14:H14"/>
    <mergeCell ref="C1:L1"/>
    <mergeCell ref="C2:L2"/>
    <mergeCell ref="C44:K44"/>
    <mergeCell ref="L36:L37"/>
    <mergeCell ref="C40:K40"/>
    <mergeCell ref="C41:K41"/>
    <mergeCell ref="C42:K42"/>
    <mergeCell ref="D8:H8"/>
    <mergeCell ref="D10:H10"/>
    <mergeCell ref="C3:L3"/>
    <mergeCell ref="M44:M46"/>
    <mergeCell ref="M50:M81"/>
    <mergeCell ref="C45:K45"/>
    <mergeCell ref="C50:K50"/>
    <mergeCell ref="C51:K51"/>
    <mergeCell ref="M47:M49"/>
    <mergeCell ref="E79:K79"/>
    <mergeCell ref="E77:K77"/>
    <mergeCell ref="L50:L81"/>
    <mergeCell ref="C67:K67"/>
    <mergeCell ref="C74:K74"/>
    <mergeCell ref="C65:K65"/>
    <mergeCell ref="C71:K71"/>
    <mergeCell ref="C72:K72"/>
    <mergeCell ref="C57:D57"/>
    <mergeCell ref="C58:D58"/>
    <mergeCell ref="C64:K64"/>
    <mergeCell ref="C70:K70"/>
    <mergeCell ref="C62:D62"/>
    <mergeCell ref="C73:K73"/>
    <mergeCell ref="C75:K75"/>
    <mergeCell ref="C68:K68"/>
    <mergeCell ref="C77:D77"/>
    <mergeCell ref="C60:D60"/>
    <mergeCell ref="C61:D61"/>
    <mergeCell ref="E60:K60"/>
    <mergeCell ref="C63:K63"/>
    <mergeCell ref="C66:K66"/>
    <mergeCell ref="C69:K69"/>
    <mergeCell ref="E62:K62"/>
    <mergeCell ref="C78:D78"/>
    <mergeCell ref="E78:K78"/>
    <mergeCell ref="C83:K83"/>
    <mergeCell ref="C84:K84"/>
    <mergeCell ref="C88:K88"/>
    <mergeCell ref="C76:D76"/>
    <mergeCell ref="E76:K76"/>
    <mergeCell ref="C87:K87"/>
    <mergeCell ref="C85:K85"/>
    <mergeCell ref="C86:K86"/>
    <mergeCell ref="M94:M102"/>
    <mergeCell ref="E99:K99"/>
    <mergeCell ref="E100:K100"/>
    <mergeCell ref="E101:K101"/>
    <mergeCell ref="C102:K102"/>
    <mergeCell ref="E95:K95"/>
    <mergeCell ref="E96:K96"/>
    <mergeCell ref="L94:L102"/>
    <mergeCell ref="D109:K109"/>
    <mergeCell ref="A94:A102"/>
    <mergeCell ref="B94:B101"/>
    <mergeCell ref="C94:K94"/>
    <mergeCell ref="D107:E107"/>
    <mergeCell ref="F107:J107"/>
    <mergeCell ref="D105:K105"/>
    <mergeCell ref="D106:K106"/>
    <mergeCell ref="E97:K97"/>
    <mergeCell ref="A1:B1"/>
    <mergeCell ref="A2:B2"/>
    <mergeCell ref="A4:B4"/>
    <mergeCell ref="B103:B109"/>
    <mergeCell ref="B75:B80"/>
    <mergeCell ref="C79:D79"/>
    <mergeCell ref="B72:B74"/>
    <mergeCell ref="A50:A81"/>
    <mergeCell ref="A7:A35"/>
    <mergeCell ref="B7:B11"/>
    <mergeCell ref="B12:B34"/>
    <mergeCell ref="D104:L104"/>
    <mergeCell ref="C93:K93"/>
    <mergeCell ref="C80:D80"/>
    <mergeCell ref="E80:K80"/>
    <mergeCell ref="C82:K82"/>
    <mergeCell ref="C81:K81"/>
    <mergeCell ref="E98:K98"/>
  </mergeCells>
  <phoneticPr fontId="0" type="noConversion"/>
  <pageMargins left="0.5" right="0.5" top="0.25" bottom="0.5" header="0.5" footer="0.25"/>
  <pageSetup scale="59" fitToHeight="4" orientation="landscape" verticalDpi="0" r:id="rId2"/>
  <headerFooter alignWithMargins="0">
    <oddFooter>&amp;CPage &amp;P of &amp;N</oddFooter>
  </headerFooter>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I231"/>
  <sheetViews>
    <sheetView zoomScale="50" workbookViewId="0">
      <selection activeCell="B4" sqref="B4:L4"/>
    </sheetView>
  </sheetViews>
  <sheetFormatPr defaultRowHeight="15.75" x14ac:dyDescent="0.25"/>
  <cols>
    <col min="1" max="1" width="2.28515625" style="451" customWidth="1"/>
    <col min="2" max="104" width="2.42578125" style="451" customWidth="1"/>
    <col min="105" max="125" width="2.42578125" style="827" customWidth="1"/>
    <col min="126" max="126" width="2.28515625" style="827" customWidth="1"/>
    <col min="127" max="16384" width="9.140625" style="827"/>
  </cols>
  <sheetData>
    <row r="1" spans="1:125" s="448" customFormat="1" ht="35.25" x14ac:dyDescent="0.5">
      <c r="A1" s="447"/>
      <c r="B1" s="1535" t="s">
        <v>593</v>
      </c>
      <c r="C1" s="1536"/>
      <c r="D1" s="1536"/>
      <c r="E1" s="1536"/>
      <c r="F1" s="1536"/>
      <c r="G1" s="1536"/>
      <c r="H1" s="1536"/>
      <c r="I1" s="1536"/>
      <c r="J1" s="1536"/>
      <c r="K1" s="1536"/>
      <c r="L1" s="1537"/>
      <c r="M1" s="1535" t="s">
        <v>717</v>
      </c>
      <c r="N1" s="1536"/>
      <c r="O1" s="1536"/>
      <c r="P1" s="1536"/>
      <c r="Q1" s="1536"/>
      <c r="R1" s="1536"/>
      <c r="S1" s="1536"/>
      <c r="T1" s="1536"/>
      <c r="U1" s="1536"/>
      <c r="V1" s="1536"/>
      <c r="W1" s="1538"/>
      <c r="X1" s="1538"/>
      <c r="Y1" s="1538"/>
      <c r="Z1" s="1538"/>
      <c r="AA1" s="1538"/>
      <c r="AB1" s="1538"/>
      <c r="AC1" s="1538"/>
      <c r="AD1" s="1538"/>
      <c r="AE1" s="1538"/>
      <c r="AF1" s="1538"/>
      <c r="AG1" s="1538"/>
      <c r="AH1" s="1538"/>
      <c r="AI1" s="1538"/>
      <c r="AJ1" s="1538"/>
      <c r="AK1" s="1538"/>
      <c r="AL1" s="1538"/>
      <c r="AM1" s="1538"/>
      <c r="AN1" s="1538"/>
      <c r="AO1" s="1538"/>
      <c r="AP1" s="1538"/>
      <c r="AQ1" s="1538"/>
      <c r="AR1" s="1538"/>
      <c r="AS1" s="1538"/>
      <c r="AT1" s="1538"/>
      <c r="AU1" s="1538"/>
      <c r="AV1" s="1538"/>
      <c r="AW1" s="1538"/>
      <c r="AX1" s="1538"/>
      <c r="AY1" s="1538"/>
      <c r="AZ1" s="1538"/>
      <c r="BA1" s="1538"/>
      <c r="BB1" s="1538"/>
      <c r="BC1" s="1538"/>
      <c r="BD1" s="1538"/>
      <c r="BE1" s="1538"/>
      <c r="BF1" s="1538"/>
      <c r="BG1" s="1538"/>
      <c r="BH1" s="1538"/>
      <c r="BI1" s="1538"/>
      <c r="BJ1" s="1538"/>
      <c r="BK1" s="1538"/>
      <c r="BL1" s="1538"/>
      <c r="BM1" s="1538"/>
      <c r="BN1" s="1538"/>
      <c r="BO1" s="1538"/>
      <c r="BP1" s="1538"/>
      <c r="BQ1" s="1538"/>
      <c r="BR1" s="1538"/>
      <c r="BS1" s="1538"/>
      <c r="BT1" s="1538"/>
      <c r="BU1" s="1538"/>
      <c r="BV1" s="1538"/>
      <c r="BW1" s="1538"/>
      <c r="BX1" s="1538"/>
      <c r="BY1" s="1538"/>
      <c r="BZ1" s="1538"/>
      <c r="CA1" s="1538"/>
      <c r="CB1" s="1538"/>
      <c r="CC1" s="1538"/>
      <c r="CD1" s="1538"/>
      <c r="CE1" s="1538"/>
      <c r="CF1" s="1538"/>
      <c r="CG1" s="1538"/>
      <c r="CH1" s="1538"/>
      <c r="CI1" s="1538"/>
      <c r="CJ1" s="1538"/>
      <c r="CK1" s="1538"/>
      <c r="CL1" s="1538"/>
      <c r="CM1" s="1538"/>
      <c r="CN1" s="1538"/>
      <c r="CO1" s="1538"/>
      <c r="CP1" s="1538"/>
      <c r="CQ1" s="1538"/>
      <c r="CR1" s="1538"/>
      <c r="CS1" s="1538"/>
      <c r="CT1" s="1538"/>
      <c r="CU1" s="1538"/>
      <c r="CV1" s="1538"/>
      <c r="CW1" s="1538"/>
      <c r="CX1" s="1538"/>
      <c r="CY1" s="1538"/>
      <c r="CZ1" s="1538"/>
      <c r="DA1" s="1538"/>
      <c r="DB1" s="1538"/>
      <c r="DC1" s="1538"/>
      <c r="DD1" s="1538"/>
      <c r="DE1" s="1538"/>
      <c r="DF1" s="1538"/>
      <c r="DG1" s="1538"/>
      <c r="DH1" s="1538"/>
      <c r="DI1" s="1538"/>
      <c r="DJ1" s="1539"/>
      <c r="DK1" s="1526" t="s">
        <v>594</v>
      </c>
      <c r="DL1" s="1526"/>
      <c r="DM1" s="1526"/>
      <c r="DN1" s="1526"/>
      <c r="DO1" s="1526"/>
      <c r="DP1" s="1526"/>
      <c r="DQ1" s="1526"/>
      <c r="DR1" s="1526"/>
      <c r="DS1" s="1526"/>
      <c r="DT1" s="1526"/>
      <c r="DU1" s="1526"/>
    </row>
    <row r="2" spans="1:125" s="450" customFormat="1" ht="38.25" x14ac:dyDescent="0.65">
      <c r="A2" s="449"/>
      <c r="B2" s="1527" t="s">
        <v>595</v>
      </c>
      <c r="C2" s="1528"/>
      <c r="D2" s="1528"/>
      <c r="E2" s="1528"/>
      <c r="F2" s="1528"/>
      <c r="G2" s="1528"/>
      <c r="H2" s="1528"/>
      <c r="I2" s="1528"/>
      <c r="J2" s="1528"/>
      <c r="K2" s="1528"/>
      <c r="L2" s="1529"/>
      <c r="M2" s="1530" t="s">
        <v>363</v>
      </c>
      <c r="N2" s="1531"/>
      <c r="O2" s="1531"/>
      <c r="P2" s="1531"/>
      <c r="Q2" s="1531"/>
      <c r="R2" s="1531"/>
      <c r="S2" s="1531"/>
      <c r="T2" s="1531"/>
      <c r="U2" s="1531"/>
      <c r="V2" s="1531"/>
      <c r="W2" s="1532"/>
      <c r="X2" s="1532"/>
      <c r="Y2" s="1532"/>
      <c r="Z2" s="1532"/>
      <c r="AA2" s="1532"/>
      <c r="AB2" s="1532"/>
      <c r="AC2" s="1532"/>
      <c r="AD2" s="1532"/>
      <c r="AE2" s="1532"/>
      <c r="AF2" s="1532"/>
      <c r="AG2" s="1532"/>
      <c r="AH2" s="1532"/>
      <c r="AI2" s="1532"/>
      <c r="AJ2" s="1532"/>
      <c r="AK2" s="1532"/>
      <c r="AL2" s="1532"/>
      <c r="AM2" s="1532"/>
      <c r="AN2" s="1532"/>
      <c r="AO2" s="1532"/>
      <c r="AP2" s="1532"/>
      <c r="AQ2" s="1532"/>
      <c r="AR2" s="1532"/>
      <c r="AS2" s="1532"/>
      <c r="AT2" s="1532"/>
      <c r="AU2" s="1532"/>
      <c r="AV2" s="1532"/>
      <c r="AW2" s="1532"/>
      <c r="AX2" s="1532"/>
      <c r="AY2" s="1532"/>
      <c r="AZ2" s="1532"/>
      <c r="BA2" s="1532"/>
      <c r="BB2" s="1532"/>
      <c r="BC2" s="1532"/>
      <c r="BD2" s="1532"/>
      <c r="BE2" s="1532"/>
      <c r="BF2" s="1532"/>
      <c r="BG2" s="1532"/>
      <c r="BH2" s="1532"/>
      <c r="BI2" s="1532"/>
      <c r="BJ2" s="1532"/>
      <c r="BK2" s="1532"/>
      <c r="BL2" s="1532"/>
      <c r="BM2" s="1532"/>
      <c r="BN2" s="1532"/>
      <c r="BO2" s="1532"/>
      <c r="BP2" s="1532"/>
      <c r="BQ2" s="1532"/>
      <c r="BR2" s="1532"/>
      <c r="BS2" s="1532"/>
      <c r="BT2" s="1532"/>
      <c r="BU2" s="1532"/>
      <c r="BV2" s="1532"/>
      <c r="BW2" s="1532"/>
      <c r="BX2" s="1532"/>
      <c r="BY2" s="1532"/>
      <c r="BZ2" s="1532"/>
      <c r="CA2" s="1532"/>
      <c r="CB2" s="1532"/>
      <c r="CC2" s="1532"/>
      <c r="CD2" s="1532"/>
      <c r="CE2" s="1532"/>
      <c r="CF2" s="1532"/>
      <c r="CG2" s="1532"/>
      <c r="CH2" s="1532"/>
      <c r="CI2" s="1532"/>
      <c r="CJ2" s="1532"/>
      <c r="CK2" s="1532"/>
      <c r="CL2" s="1532"/>
      <c r="CM2" s="1532"/>
      <c r="CN2" s="1532"/>
      <c r="CO2" s="1532"/>
      <c r="CP2" s="1532"/>
      <c r="CQ2" s="1532"/>
      <c r="CR2" s="1532"/>
      <c r="CS2" s="1532"/>
      <c r="CT2" s="1532"/>
      <c r="CU2" s="1532"/>
      <c r="CV2" s="1532"/>
      <c r="CW2" s="1532"/>
      <c r="CX2" s="1532"/>
      <c r="CY2" s="1532"/>
      <c r="CZ2" s="1532"/>
      <c r="DA2" s="1532"/>
      <c r="DB2" s="1532"/>
      <c r="DC2" s="1532"/>
      <c r="DD2" s="1532"/>
      <c r="DE2" s="1532"/>
      <c r="DF2" s="1532"/>
      <c r="DG2" s="1532"/>
      <c r="DH2" s="1532"/>
      <c r="DI2" s="1532"/>
      <c r="DJ2" s="1533"/>
      <c r="DK2" s="1534" t="s">
        <v>596</v>
      </c>
      <c r="DL2" s="1534"/>
      <c r="DM2" s="1534"/>
      <c r="DN2" s="1534"/>
      <c r="DO2" s="1534"/>
      <c r="DP2" s="1534"/>
      <c r="DQ2" s="1534"/>
      <c r="DR2" s="1534"/>
      <c r="DS2" s="1534"/>
      <c r="DT2" s="1534"/>
      <c r="DU2" s="1534"/>
    </row>
    <row r="3" spans="1:125" s="450" customFormat="1" ht="39" thickBot="1" x14ac:dyDescent="0.7">
      <c r="A3" s="449"/>
      <c r="B3" s="1545">
        <v>20</v>
      </c>
      <c r="C3" s="1546"/>
      <c r="D3" s="1546"/>
      <c r="E3" s="1546"/>
      <c r="F3" s="1546"/>
      <c r="G3" s="1546"/>
      <c r="H3" s="1547" t="str">
        <f>FAC!B3</f>
        <v>__ __</v>
      </c>
      <c r="I3" s="1547"/>
      <c r="J3" s="1547"/>
      <c r="K3" s="1548"/>
      <c r="L3" s="1549"/>
      <c r="M3" s="1530" t="s">
        <v>101</v>
      </c>
      <c r="N3" s="1532"/>
      <c r="O3" s="1532"/>
      <c r="P3" s="1532"/>
      <c r="Q3" s="1532"/>
      <c r="R3" s="1532"/>
      <c r="S3" s="1532"/>
      <c r="T3" s="1532"/>
      <c r="U3" s="1532"/>
      <c r="V3" s="1532"/>
      <c r="W3" s="1532"/>
      <c r="X3" s="1532"/>
      <c r="Y3" s="1532"/>
      <c r="Z3" s="1532"/>
      <c r="AA3" s="1532"/>
      <c r="AB3" s="1532"/>
      <c r="AC3" s="1532"/>
      <c r="AD3" s="1532"/>
      <c r="AE3" s="1532"/>
      <c r="AF3" s="1532"/>
      <c r="AG3" s="1532"/>
      <c r="AH3" s="1532"/>
      <c r="AI3" s="1532"/>
      <c r="AJ3" s="1532"/>
      <c r="AK3" s="1532"/>
      <c r="AL3" s="1532"/>
      <c r="AM3" s="1532"/>
      <c r="AN3" s="1532"/>
      <c r="AO3" s="1532"/>
      <c r="AP3" s="1532"/>
      <c r="AQ3" s="1532"/>
      <c r="AR3" s="1532"/>
      <c r="AS3" s="1532"/>
      <c r="AT3" s="1532"/>
      <c r="AU3" s="1532"/>
      <c r="AV3" s="1532"/>
      <c r="AW3" s="1532"/>
      <c r="AX3" s="1532"/>
      <c r="AY3" s="1532"/>
      <c r="AZ3" s="1532"/>
      <c r="BA3" s="1532"/>
      <c r="BB3" s="1532"/>
      <c r="BC3" s="1532"/>
      <c r="BD3" s="1532"/>
      <c r="BE3" s="1532"/>
      <c r="BF3" s="1532"/>
      <c r="BG3" s="1532"/>
      <c r="BH3" s="1532"/>
      <c r="BI3" s="1532"/>
      <c r="BJ3" s="1532"/>
      <c r="BK3" s="1532"/>
      <c r="BL3" s="1532"/>
      <c r="BM3" s="1532"/>
      <c r="BN3" s="1532"/>
      <c r="BO3" s="1532"/>
      <c r="BP3" s="1532"/>
      <c r="BQ3" s="1532"/>
      <c r="BR3" s="1532"/>
      <c r="BS3" s="1532"/>
      <c r="BT3" s="1532"/>
      <c r="BU3" s="1532"/>
      <c r="BV3" s="1532"/>
      <c r="BW3" s="1532"/>
      <c r="BX3" s="1532"/>
      <c r="BY3" s="1532"/>
      <c r="BZ3" s="1532"/>
      <c r="CA3" s="1532"/>
      <c r="CB3" s="1532"/>
      <c r="CC3" s="1532"/>
      <c r="CD3" s="1532"/>
      <c r="CE3" s="1532"/>
      <c r="CF3" s="1532"/>
      <c r="CG3" s="1532"/>
      <c r="CH3" s="1532"/>
      <c r="CI3" s="1532"/>
      <c r="CJ3" s="1532"/>
      <c r="CK3" s="1532"/>
      <c r="CL3" s="1532"/>
      <c r="CM3" s="1532"/>
      <c r="CN3" s="1532"/>
      <c r="CO3" s="1532"/>
      <c r="CP3" s="1532"/>
      <c r="CQ3" s="1532"/>
      <c r="CR3" s="1532"/>
      <c r="CS3" s="1532"/>
      <c r="CT3" s="1532"/>
      <c r="CU3" s="1532"/>
      <c r="CV3" s="1532"/>
      <c r="CW3" s="1532"/>
      <c r="CX3" s="1532"/>
      <c r="CY3" s="1532"/>
      <c r="CZ3" s="1532"/>
      <c r="DA3" s="1532"/>
      <c r="DB3" s="1532"/>
      <c r="DC3" s="1532"/>
      <c r="DD3" s="1532"/>
      <c r="DE3" s="1532"/>
      <c r="DF3" s="1532"/>
      <c r="DG3" s="1532"/>
      <c r="DH3" s="1532"/>
      <c r="DI3" s="1532"/>
      <c r="DJ3" s="1533"/>
      <c r="DK3" s="1534" t="s">
        <v>102</v>
      </c>
      <c r="DL3" s="1534"/>
      <c r="DM3" s="1534"/>
      <c r="DN3" s="1534"/>
      <c r="DO3" s="1534"/>
      <c r="DP3" s="1534"/>
      <c r="DQ3" s="1534"/>
      <c r="DR3" s="1534"/>
      <c r="DS3" s="1534"/>
      <c r="DT3" s="1534"/>
      <c r="DU3" s="1534"/>
    </row>
    <row r="4" spans="1:125" ht="3.95" customHeight="1" thickBot="1" x14ac:dyDescent="0.3">
      <c r="B4" s="1540"/>
      <c r="C4" s="1541"/>
      <c r="D4" s="1541"/>
      <c r="E4" s="1541"/>
      <c r="F4" s="1541"/>
      <c r="G4" s="1541"/>
      <c r="H4" s="1541"/>
      <c r="I4" s="1541"/>
      <c r="J4" s="1541"/>
      <c r="K4" s="1541"/>
      <c r="L4" s="1542"/>
      <c r="M4" s="1543"/>
      <c r="N4" s="1543"/>
      <c r="O4" s="1543"/>
      <c r="P4" s="1543"/>
      <c r="Q4" s="1543"/>
      <c r="R4" s="1543"/>
      <c r="S4" s="1543"/>
      <c r="T4" s="1543"/>
      <c r="U4" s="1543"/>
      <c r="V4" s="1543"/>
      <c r="W4" s="1543"/>
      <c r="X4" s="1543"/>
      <c r="Y4" s="1543"/>
      <c r="Z4" s="1543"/>
      <c r="AA4" s="1543"/>
      <c r="AB4" s="1543"/>
      <c r="AC4" s="1543"/>
      <c r="AD4" s="1543"/>
      <c r="AE4" s="1543"/>
      <c r="AF4" s="1543"/>
      <c r="AG4" s="1543"/>
      <c r="AH4" s="1543"/>
      <c r="AI4" s="1543"/>
      <c r="AJ4" s="1543"/>
      <c r="AK4" s="1543"/>
      <c r="AL4" s="1543"/>
      <c r="AM4" s="1543"/>
      <c r="AN4" s="1543"/>
      <c r="AO4" s="1543"/>
      <c r="AP4" s="1543"/>
      <c r="AQ4" s="1543"/>
      <c r="AR4" s="1543"/>
      <c r="AS4" s="1543"/>
      <c r="AT4" s="1543"/>
      <c r="AU4" s="1543"/>
      <c r="AV4" s="1543"/>
      <c r="AW4" s="1543"/>
      <c r="AX4" s="1543"/>
      <c r="AY4" s="1543"/>
      <c r="AZ4" s="1543"/>
      <c r="BA4" s="1543"/>
      <c r="BB4" s="1543"/>
      <c r="BC4" s="1543"/>
      <c r="BD4" s="1543"/>
      <c r="BE4" s="1543"/>
      <c r="BF4" s="1543"/>
      <c r="BG4" s="1543"/>
      <c r="BH4" s="1543"/>
      <c r="BI4" s="1543"/>
      <c r="BJ4" s="1543"/>
      <c r="BK4" s="1543"/>
      <c r="BL4" s="1543"/>
      <c r="BM4" s="1543"/>
      <c r="BN4" s="1543"/>
      <c r="BO4" s="1543"/>
      <c r="BP4" s="1543"/>
      <c r="BQ4" s="1543"/>
      <c r="BR4" s="1543"/>
      <c r="BS4" s="1543"/>
      <c r="BT4" s="1543"/>
      <c r="BU4" s="1543"/>
      <c r="BV4" s="1543"/>
      <c r="BW4" s="1543"/>
      <c r="BX4" s="1543"/>
      <c r="BY4" s="1543"/>
      <c r="BZ4" s="1543"/>
      <c r="CA4" s="1543"/>
      <c r="CB4" s="1543"/>
      <c r="CC4" s="1543"/>
      <c r="CD4" s="1543"/>
      <c r="CE4" s="1543"/>
      <c r="CF4" s="1543"/>
      <c r="CG4" s="1543"/>
      <c r="CH4" s="1543"/>
      <c r="CI4" s="1543"/>
      <c r="CJ4" s="1543"/>
      <c r="CK4" s="1543"/>
      <c r="CL4" s="1543"/>
      <c r="CM4" s="1543"/>
      <c r="CN4" s="1543"/>
      <c r="CO4" s="1543"/>
      <c r="CP4" s="1543"/>
      <c r="CQ4" s="1543"/>
      <c r="CR4" s="1543"/>
      <c r="CS4" s="1543"/>
      <c r="CT4" s="1543"/>
      <c r="CU4" s="1543"/>
      <c r="CV4" s="1543"/>
      <c r="CW4" s="1543"/>
      <c r="CX4" s="1543"/>
      <c r="CY4" s="1543"/>
      <c r="CZ4" s="1543"/>
      <c r="DA4" s="1543"/>
      <c r="DB4" s="1543"/>
      <c r="DC4" s="1543"/>
      <c r="DD4" s="1543"/>
      <c r="DE4" s="1543"/>
      <c r="DF4" s="1543"/>
      <c r="DG4" s="1543"/>
      <c r="DH4" s="1543"/>
      <c r="DI4" s="1543"/>
      <c r="DJ4" s="1543"/>
      <c r="DK4" s="1544"/>
      <c r="DL4" s="1544"/>
      <c r="DM4" s="1544"/>
      <c r="DN4" s="1544"/>
      <c r="DO4" s="1544"/>
      <c r="DP4" s="1544"/>
      <c r="DQ4" s="1544"/>
      <c r="DR4" s="1544"/>
      <c r="DS4" s="1544"/>
      <c r="DT4" s="1544"/>
      <c r="DU4" s="1544"/>
    </row>
    <row r="5" spans="1:125" s="453" customFormat="1" ht="24" thickBot="1" x14ac:dyDescent="0.4">
      <c r="A5" s="452"/>
      <c r="B5" s="1513" t="s">
        <v>71</v>
      </c>
      <c r="C5" s="1514"/>
      <c r="D5" s="1514"/>
      <c r="E5" s="1514"/>
      <c r="F5" s="1514"/>
      <c r="G5" s="1514"/>
      <c r="H5" s="1514"/>
      <c r="I5" s="1514"/>
      <c r="J5" s="1514"/>
      <c r="K5" s="1514"/>
      <c r="L5" s="1514"/>
      <c r="M5" s="1514"/>
      <c r="N5" s="1514"/>
      <c r="O5" s="1514"/>
      <c r="P5" s="1514"/>
      <c r="Q5" s="1514"/>
      <c r="R5" s="1514"/>
      <c r="S5" s="1514"/>
      <c r="T5" s="1514"/>
      <c r="U5" s="1514"/>
      <c r="V5" s="1514"/>
      <c r="W5" s="1514"/>
      <c r="X5" s="1514"/>
      <c r="Y5" s="1514"/>
      <c r="Z5" s="1514"/>
      <c r="AA5" s="1514"/>
      <c r="AB5" s="1514"/>
      <c r="AC5" s="1514"/>
      <c r="AD5" s="1514"/>
      <c r="AE5" s="1514"/>
      <c r="AF5" s="1514"/>
      <c r="AG5" s="1514"/>
      <c r="AH5" s="1514"/>
      <c r="AI5" s="1514"/>
      <c r="AJ5" s="1514"/>
      <c r="AK5" s="1514"/>
      <c r="AL5" s="1514"/>
      <c r="AM5" s="1514"/>
      <c r="AN5" s="1514"/>
      <c r="AO5" s="1514"/>
      <c r="AP5" s="1514"/>
      <c r="AQ5" s="1514"/>
      <c r="AR5" s="1514"/>
      <c r="AS5" s="1514"/>
      <c r="AT5" s="1514"/>
      <c r="AU5" s="1514"/>
      <c r="AV5" s="1514"/>
      <c r="AW5" s="1514"/>
      <c r="AX5" s="1514"/>
      <c r="AY5" s="1514"/>
      <c r="AZ5" s="1514"/>
      <c r="BA5" s="1514"/>
      <c r="BB5" s="1514"/>
      <c r="BC5" s="1514"/>
      <c r="BD5" s="1514"/>
      <c r="BE5" s="1514"/>
      <c r="BF5" s="1514"/>
      <c r="BG5" s="1514"/>
      <c r="BH5" s="1514"/>
      <c r="BI5" s="1514"/>
      <c r="BJ5" s="1514"/>
      <c r="BK5" s="1514"/>
      <c r="BL5" s="1514"/>
      <c r="BM5" s="1514"/>
      <c r="BN5" s="1514"/>
      <c r="BO5" s="1514"/>
      <c r="BP5" s="1514"/>
      <c r="BQ5" s="1514"/>
      <c r="BR5" s="1514"/>
      <c r="BS5" s="1514"/>
      <c r="BT5" s="1514"/>
      <c r="BU5" s="1514"/>
      <c r="BV5" s="1514"/>
      <c r="BW5" s="1514"/>
      <c r="BX5" s="1514"/>
      <c r="BY5" s="1514"/>
      <c r="BZ5" s="1514"/>
      <c r="CA5" s="1514"/>
      <c r="CB5" s="1514"/>
      <c r="CC5" s="1514"/>
      <c r="CD5" s="1514"/>
      <c r="CE5" s="1514"/>
      <c r="CF5" s="1514"/>
      <c r="CG5" s="1514"/>
      <c r="CH5" s="1515"/>
      <c r="CI5" s="1306" t="s">
        <v>940</v>
      </c>
      <c r="CJ5" s="1307"/>
      <c r="CK5" s="1307"/>
      <c r="CL5" s="1307"/>
      <c r="CM5" s="1307"/>
      <c r="CN5" s="1307"/>
      <c r="CO5" s="1307"/>
      <c r="CP5" s="1307"/>
      <c r="CQ5" s="1307"/>
      <c r="CR5" s="1307"/>
      <c r="CS5" s="1307"/>
      <c r="CT5" s="1307"/>
      <c r="CU5" s="1307"/>
      <c r="CV5" s="1307"/>
      <c r="CW5" s="1307"/>
      <c r="CX5" s="1307"/>
      <c r="CY5" s="1307"/>
      <c r="CZ5" s="1307"/>
      <c r="DA5" s="1307"/>
      <c r="DB5" s="1307"/>
      <c r="DC5" s="1307"/>
      <c r="DD5" s="1307"/>
      <c r="DE5" s="1307"/>
      <c r="DF5" s="1307"/>
      <c r="DG5" s="1307"/>
      <c r="DH5" s="1307"/>
      <c r="DI5" s="1307"/>
      <c r="DJ5" s="1307"/>
      <c r="DK5" s="1307"/>
      <c r="DL5" s="1307"/>
      <c r="DM5" s="1307"/>
      <c r="DN5" s="1307"/>
      <c r="DO5" s="1307"/>
      <c r="DP5" s="1307"/>
      <c r="DQ5" s="1307"/>
      <c r="DR5" s="1307"/>
      <c r="DS5" s="1307"/>
      <c r="DT5" s="1307"/>
      <c r="DU5" s="1308"/>
    </row>
    <row r="6" spans="1:125" s="453" customFormat="1" ht="24" thickBot="1" x14ac:dyDescent="0.4">
      <c r="A6" s="452"/>
      <c r="B6" s="1516" t="s">
        <v>933</v>
      </c>
      <c r="C6" s="1517"/>
      <c r="D6" s="1517"/>
      <c r="E6" s="1517"/>
      <c r="F6" s="1517"/>
      <c r="G6" s="1517"/>
      <c r="H6" s="1517"/>
      <c r="I6" s="1517"/>
      <c r="J6" s="1517"/>
      <c r="K6" s="1517"/>
      <c r="L6" s="1517"/>
      <c r="M6" s="1517"/>
      <c r="N6" s="1517"/>
      <c r="O6" s="1517"/>
      <c r="P6" s="1517"/>
      <c r="Q6" s="1517"/>
      <c r="R6" s="1517"/>
      <c r="S6" s="1517"/>
      <c r="T6" s="1517"/>
      <c r="U6" s="1517"/>
      <c r="V6" s="1517"/>
      <c r="W6" s="1517"/>
      <c r="X6" s="1517"/>
      <c r="Y6" s="1517"/>
      <c r="Z6" s="1517"/>
      <c r="AA6" s="1517"/>
      <c r="AB6" s="1517"/>
      <c r="AC6" s="1517"/>
      <c r="AD6" s="1518"/>
      <c r="AE6" s="1519" t="s">
        <v>932</v>
      </c>
      <c r="AF6" s="1520"/>
      <c r="AG6" s="1520"/>
      <c r="AH6" s="1520"/>
      <c r="AI6" s="1520"/>
      <c r="AJ6" s="1520"/>
      <c r="AK6" s="1520"/>
      <c r="AL6" s="1520"/>
      <c r="AM6" s="1520"/>
      <c r="AN6" s="1520"/>
      <c r="AO6" s="1520"/>
      <c r="AP6" s="1520"/>
      <c r="AQ6" s="1520"/>
      <c r="AR6" s="1520"/>
      <c r="AS6" s="1520"/>
      <c r="AT6" s="1520"/>
      <c r="AU6" s="1520"/>
      <c r="AV6" s="1520"/>
      <c r="AW6" s="1520"/>
      <c r="AX6" s="1520"/>
      <c r="AY6" s="1520"/>
      <c r="AZ6" s="1520"/>
      <c r="BA6" s="1520"/>
      <c r="BB6" s="1520"/>
      <c r="BC6" s="1520"/>
      <c r="BD6" s="1520"/>
      <c r="BE6" s="1520"/>
      <c r="BF6" s="1520"/>
      <c r="BG6" s="1521"/>
      <c r="BH6" s="1522" t="s">
        <v>931</v>
      </c>
      <c r="BI6" s="1523"/>
      <c r="BJ6" s="1523"/>
      <c r="BK6" s="1523"/>
      <c r="BL6" s="1523"/>
      <c r="BM6" s="1523"/>
      <c r="BN6" s="1523"/>
      <c r="BO6" s="1523"/>
      <c r="BP6" s="1523"/>
      <c r="BQ6" s="1523"/>
      <c r="BR6" s="1523"/>
      <c r="BS6" s="1523"/>
      <c r="BT6" s="1523"/>
      <c r="BU6" s="1523"/>
      <c r="BV6" s="1523"/>
      <c r="BW6" s="1523"/>
      <c r="BX6" s="1523"/>
      <c r="BY6" s="1523"/>
      <c r="BZ6" s="1523"/>
      <c r="CA6" s="1523"/>
      <c r="CB6" s="1523"/>
      <c r="CC6" s="1523"/>
      <c r="CD6" s="1523"/>
      <c r="CE6" s="1523"/>
      <c r="CF6" s="1523"/>
      <c r="CG6" s="1523"/>
      <c r="CH6" s="1524"/>
      <c r="CI6" s="1298" t="s">
        <v>941</v>
      </c>
      <c r="CJ6" s="1299"/>
      <c r="CK6" s="1299"/>
      <c r="CL6" s="1299"/>
      <c r="CM6" s="1299"/>
      <c r="CN6" s="1299"/>
      <c r="CO6" s="1299"/>
      <c r="CP6" s="1299"/>
      <c r="CQ6" s="1299"/>
      <c r="CR6" s="1299"/>
      <c r="CS6" s="1299"/>
      <c r="CT6" s="1299"/>
      <c r="CU6" s="1299"/>
      <c r="CV6" s="1299"/>
      <c r="CW6" s="1299"/>
      <c r="CX6" s="1299"/>
      <c r="CY6" s="1299"/>
      <c r="CZ6" s="1299"/>
      <c r="DA6" s="1299"/>
      <c r="DB6" s="1299"/>
      <c r="DC6" s="1299"/>
      <c r="DD6" s="1299"/>
      <c r="DE6" s="1299"/>
      <c r="DF6" s="1299"/>
      <c r="DG6" s="1299"/>
      <c r="DH6" s="1299"/>
      <c r="DI6" s="1299"/>
      <c r="DJ6" s="1299"/>
      <c r="DK6" s="1299"/>
      <c r="DL6" s="1299"/>
      <c r="DM6" s="1299"/>
      <c r="DN6" s="1299"/>
      <c r="DO6" s="1299"/>
      <c r="DP6" s="1299"/>
      <c r="DQ6" s="1299"/>
      <c r="DR6" s="1299"/>
      <c r="DS6" s="1299"/>
      <c r="DT6" s="1299"/>
      <c r="DU6" s="1300"/>
    </row>
    <row r="7" spans="1:125" s="453" customFormat="1" ht="23.25" x14ac:dyDescent="0.35">
      <c r="A7" s="452"/>
      <c r="B7" s="1306" t="s">
        <v>209</v>
      </c>
      <c r="C7" s="1307"/>
      <c r="D7" s="1307"/>
      <c r="E7" s="1307"/>
      <c r="F7" s="1307"/>
      <c r="G7" s="1307"/>
      <c r="H7" s="1307"/>
      <c r="I7" s="1307"/>
      <c r="J7" s="1307"/>
      <c r="K7" s="1307"/>
      <c r="L7" s="1307"/>
      <c r="M7" s="1307"/>
      <c r="N7" s="1307"/>
      <c r="O7" s="1307"/>
      <c r="P7" s="1307"/>
      <c r="Q7" s="1307"/>
      <c r="R7" s="1307"/>
      <c r="S7" s="1307"/>
      <c r="T7" s="1307"/>
      <c r="U7" s="1307"/>
      <c r="V7" s="1307"/>
      <c r="W7" s="1307"/>
      <c r="X7" s="1307"/>
      <c r="Y7" s="1307"/>
      <c r="Z7" s="1307"/>
      <c r="AA7" s="1307"/>
      <c r="AB7" s="1307"/>
      <c r="AC7" s="1307"/>
      <c r="AD7" s="1307"/>
      <c r="AE7" s="1307"/>
      <c r="AF7" s="1307"/>
      <c r="AG7" s="1307"/>
      <c r="AH7" s="1307"/>
      <c r="AI7" s="1307"/>
      <c r="AJ7" s="1307"/>
      <c r="AK7" s="1307"/>
      <c r="AL7" s="1307"/>
      <c r="AM7" s="1307"/>
      <c r="AN7" s="1307"/>
      <c r="AO7" s="1307"/>
      <c r="AP7" s="1307"/>
      <c r="AQ7" s="1307"/>
      <c r="AR7" s="1307"/>
      <c r="AS7" s="1307"/>
      <c r="AT7" s="1307"/>
      <c r="AU7" s="1307"/>
      <c r="AV7" s="1307"/>
      <c r="AW7" s="1307"/>
      <c r="AX7" s="1307"/>
      <c r="AY7" s="1307"/>
      <c r="AZ7" s="1307"/>
      <c r="BA7" s="1307"/>
      <c r="BB7" s="1307"/>
      <c r="BC7" s="1307"/>
      <c r="BD7" s="1307"/>
      <c r="BE7" s="1307"/>
      <c r="BF7" s="1307"/>
      <c r="BG7" s="1307"/>
      <c r="BH7" s="1307"/>
      <c r="BI7" s="1307"/>
      <c r="BJ7" s="1307"/>
      <c r="BK7" s="1307"/>
      <c r="BL7" s="1307"/>
      <c r="BM7" s="1307"/>
      <c r="BN7" s="1307"/>
      <c r="BO7" s="1307"/>
      <c r="BP7" s="1307"/>
      <c r="BQ7" s="1307"/>
      <c r="BR7" s="1307"/>
      <c r="BS7" s="1307"/>
      <c r="BT7" s="1307"/>
      <c r="BU7" s="1307"/>
      <c r="BV7" s="1307"/>
      <c r="BW7" s="1307"/>
      <c r="BX7" s="1307"/>
      <c r="BY7" s="1307"/>
      <c r="BZ7" s="1307"/>
      <c r="CA7" s="1307"/>
      <c r="CB7" s="1307"/>
      <c r="CC7" s="1307"/>
      <c r="CD7" s="1307"/>
      <c r="CE7" s="1307"/>
      <c r="CF7" s="1307"/>
      <c r="CG7" s="1307"/>
      <c r="CH7" s="1308"/>
      <c r="CI7" s="1298" t="s">
        <v>942</v>
      </c>
      <c r="CJ7" s="1299"/>
      <c r="CK7" s="1299"/>
      <c r="CL7" s="1299"/>
      <c r="CM7" s="1299"/>
      <c r="CN7" s="1299"/>
      <c r="CO7" s="1299"/>
      <c r="CP7" s="1299"/>
      <c r="CQ7" s="1299"/>
      <c r="CR7" s="1299"/>
      <c r="CS7" s="1299"/>
      <c r="CT7" s="1299"/>
      <c r="CU7" s="1299"/>
      <c r="CV7" s="1299"/>
      <c r="CW7" s="1299"/>
      <c r="CX7" s="1299"/>
      <c r="CY7" s="1299"/>
      <c r="CZ7" s="1299"/>
      <c r="DA7" s="1299"/>
      <c r="DB7" s="1299"/>
      <c r="DC7" s="1299"/>
      <c r="DD7" s="1299"/>
      <c r="DE7" s="1299"/>
      <c r="DF7" s="1299"/>
      <c r="DG7" s="1299"/>
      <c r="DH7" s="1299"/>
      <c r="DI7" s="1299"/>
      <c r="DJ7" s="1299"/>
      <c r="DK7" s="1299"/>
      <c r="DL7" s="1299"/>
      <c r="DM7" s="1299"/>
      <c r="DN7" s="1299"/>
      <c r="DO7" s="1299"/>
      <c r="DP7" s="1299"/>
      <c r="DQ7" s="1299"/>
      <c r="DR7" s="1299"/>
      <c r="DS7" s="1299"/>
      <c r="DT7" s="1299"/>
      <c r="DU7" s="1300"/>
    </row>
    <row r="8" spans="1:125" s="453" customFormat="1" ht="24" thickBot="1" x14ac:dyDescent="0.4">
      <c r="A8" s="452"/>
      <c r="B8" s="1309" t="s">
        <v>943</v>
      </c>
      <c r="C8" s="1283"/>
      <c r="D8" s="1283"/>
      <c r="E8" s="1283"/>
      <c r="F8" s="1283"/>
      <c r="G8" s="1283"/>
      <c r="H8" s="1283"/>
      <c r="I8" s="1283"/>
      <c r="J8" s="1283"/>
      <c r="K8" s="1283"/>
      <c r="L8" s="1283"/>
      <c r="M8" s="1283"/>
      <c r="N8" s="1283"/>
      <c r="O8" s="1525">
        <f>FAC!C8</f>
        <v>0</v>
      </c>
      <c r="P8" s="1525"/>
      <c r="Q8" s="1525"/>
      <c r="R8" s="1525"/>
      <c r="S8" s="1525"/>
      <c r="T8" s="1525"/>
      <c r="U8" s="1525"/>
      <c r="V8" s="1525"/>
      <c r="W8" s="1525"/>
      <c r="X8" s="1525"/>
      <c r="Y8" s="1525"/>
      <c r="Z8" s="1525"/>
      <c r="AA8" s="1525"/>
      <c r="AB8" s="1525"/>
      <c r="AC8" s="1525"/>
      <c r="AD8" s="1525"/>
      <c r="AE8" s="1525"/>
      <c r="AF8" s="1525"/>
      <c r="AG8" s="1525"/>
      <c r="AH8" s="1525"/>
      <c r="AI8" s="1525"/>
      <c r="AJ8" s="1525"/>
      <c r="AK8" s="1525"/>
      <c r="AL8" s="1525"/>
      <c r="AM8" s="1525"/>
      <c r="AN8" s="1283" t="s">
        <v>944</v>
      </c>
      <c r="AO8" s="1283"/>
      <c r="AP8" s="1283"/>
      <c r="AQ8" s="1283"/>
      <c r="AR8" s="1283"/>
      <c r="AS8" s="1283"/>
      <c r="AT8" s="1283"/>
      <c r="AU8" s="1283"/>
      <c r="AV8" s="1283"/>
      <c r="AW8" s="1283"/>
      <c r="AX8" s="1283"/>
      <c r="AY8" s="1512">
        <f>FAC!K8</f>
        <v>0</v>
      </c>
      <c r="AZ8" s="1512"/>
      <c r="BA8" s="1512"/>
      <c r="BB8" s="1512"/>
      <c r="BC8" s="1512"/>
      <c r="BD8" s="1512"/>
      <c r="BE8" s="1512"/>
      <c r="BF8" s="1512"/>
      <c r="BG8" s="1283" t="s">
        <v>945</v>
      </c>
      <c r="BH8" s="1283"/>
      <c r="BI8" s="1283"/>
      <c r="BJ8" s="1283"/>
      <c r="BK8" s="1283"/>
      <c r="BL8" s="1283"/>
      <c r="BM8" s="1283"/>
      <c r="BN8" s="1283"/>
      <c r="BO8" s="1283"/>
      <c r="BP8" s="1283"/>
      <c r="BQ8" s="1283"/>
      <c r="BR8" s="1283"/>
      <c r="BS8" s="1510"/>
      <c r="BT8" s="1505"/>
      <c r="BU8" s="1506"/>
      <c r="BV8" s="1505"/>
      <c r="BW8" s="1506"/>
      <c r="BX8" s="1505"/>
      <c r="BY8" s="1506"/>
      <c r="BZ8" s="1505"/>
      <c r="CA8" s="1506"/>
      <c r="CB8" s="1505"/>
      <c r="CC8" s="1506"/>
      <c r="CD8" s="1505"/>
      <c r="CE8" s="1506"/>
      <c r="CF8" s="1505"/>
      <c r="CG8" s="1506"/>
      <c r="CH8" s="459"/>
      <c r="CI8" s="1560" t="s">
        <v>946</v>
      </c>
      <c r="CJ8" s="1290"/>
      <c r="CK8" s="1290"/>
      <c r="CL8" s="1290"/>
      <c r="CM8" s="1290"/>
      <c r="CN8" s="1290"/>
      <c r="CO8" s="1290"/>
      <c r="CP8" s="1290"/>
      <c r="CQ8" s="1290"/>
      <c r="CR8" s="1290"/>
      <c r="CS8" s="1290"/>
      <c r="CT8" s="1290"/>
      <c r="CU8" s="1290"/>
      <c r="CV8" s="1290"/>
      <c r="CW8" s="1290"/>
      <c r="CX8" s="1290"/>
      <c r="CY8" s="1290"/>
      <c r="CZ8" s="1290"/>
      <c r="DA8" s="1290"/>
      <c r="DB8" s="1290"/>
      <c r="DC8" s="1290"/>
      <c r="DD8" s="1290"/>
      <c r="DE8" s="1290"/>
      <c r="DF8" s="1290"/>
      <c r="DG8" s="1290"/>
      <c r="DH8" s="1290"/>
      <c r="DI8" s="1290"/>
      <c r="DJ8" s="1290"/>
      <c r="DK8" s="1290"/>
      <c r="DL8" s="1290"/>
      <c r="DM8" s="1290"/>
      <c r="DN8" s="1290"/>
      <c r="DO8" s="1290"/>
      <c r="DP8" s="1290"/>
      <c r="DQ8" s="1290"/>
      <c r="DR8" s="1290"/>
      <c r="DS8" s="1290"/>
      <c r="DT8" s="1290"/>
      <c r="DU8" s="1291"/>
    </row>
    <row r="9" spans="1:125" s="453" customFormat="1" ht="24" thickBot="1" x14ac:dyDescent="0.4">
      <c r="A9" s="452"/>
      <c r="B9" s="1309" t="s">
        <v>947</v>
      </c>
      <c r="C9" s="1283"/>
      <c r="D9" s="1283"/>
      <c r="E9" s="1283"/>
      <c r="F9" s="1283"/>
      <c r="G9" s="1283"/>
      <c r="H9" s="1283"/>
      <c r="I9" s="1283"/>
      <c r="J9" s="1283"/>
      <c r="K9" s="1283"/>
      <c r="L9" s="1283"/>
      <c r="M9" s="1283"/>
      <c r="N9" s="1283"/>
      <c r="O9" s="1525">
        <f>FAC!C9</f>
        <v>0</v>
      </c>
      <c r="P9" s="1525"/>
      <c r="Q9" s="1525"/>
      <c r="R9" s="1525"/>
      <c r="S9" s="1525"/>
      <c r="T9" s="1525"/>
      <c r="U9" s="1525"/>
      <c r="V9" s="1525"/>
      <c r="W9" s="1525"/>
      <c r="X9" s="1525"/>
      <c r="Y9" s="1525"/>
      <c r="Z9" s="1525"/>
      <c r="AA9" s="1525"/>
      <c r="AB9" s="1525"/>
      <c r="AC9" s="1525"/>
      <c r="AD9" s="1525"/>
      <c r="AE9" s="1525"/>
      <c r="AF9" s="1525"/>
      <c r="AG9" s="1525"/>
      <c r="AH9" s="1525"/>
      <c r="AI9" s="1525"/>
      <c r="AJ9" s="1525"/>
      <c r="AK9" s="1525"/>
      <c r="AL9" s="1525"/>
      <c r="AM9" s="1525"/>
      <c r="AN9" s="1283" t="s">
        <v>948</v>
      </c>
      <c r="AO9" s="1283"/>
      <c r="AP9" s="1283"/>
      <c r="AQ9" s="1283"/>
      <c r="AR9" s="1283"/>
      <c r="AS9" s="1283"/>
      <c r="AT9" s="1283"/>
      <c r="AU9" s="1283"/>
      <c r="AV9" s="1283"/>
      <c r="AW9" s="1283"/>
      <c r="AX9" s="1283"/>
      <c r="AY9" s="1511">
        <f>FAC!K9</f>
        <v>0</v>
      </c>
      <c r="AZ9" s="1511"/>
      <c r="BA9" s="1511"/>
      <c r="BB9" s="1511"/>
      <c r="BC9" s="1511"/>
      <c r="BD9" s="1511"/>
      <c r="BE9" s="1511"/>
      <c r="BF9" s="1511"/>
      <c r="BG9" s="1283" t="s">
        <v>949</v>
      </c>
      <c r="BH9" s="1283"/>
      <c r="BI9" s="1283"/>
      <c r="BJ9" s="1283"/>
      <c r="BK9" s="1283"/>
      <c r="BL9" s="1283"/>
      <c r="BM9" s="1283"/>
      <c r="BN9" s="1283"/>
      <c r="BO9" s="1283"/>
      <c r="BP9" s="1283"/>
      <c r="BQ9" s="1283"/>
      <c r="BR9" s="1283"/>
      <c r="BS9" s="1510"/>
      <c r="BT9" s="1507">
        <f>100000*BV8+10000*BX8+1000*BZ8+100*CB8+10*CD8+1*CF8</f>
        <v>0</v>
      </c>
      <c r="BU9" s="1508"/>
      <c r="BV9" s="1508"/>
      <c r="BW9" s="1508"/>
      <c r="BX9" s="1508"/>
      <c r="BY9" s="1508"/>
      <c r="BZ9" s="1508"/>
      <c r="CA9" s="1508"/>
      <c r="CB9" s="1508"/>
      <c r="CC9" s="1509"/>
      <c r="CD9" s="1566"/>
      <c r="CE9" s="1299"/>
      <c r="CF9" s="1299"/>
      <c r="CG9" s="1299"/>
      <c r="CH9" s="1300"/>
      <c r="CI9" s="1298" t="s">
        <v>950</v>
      </c>
      <c r="CJ9" s="1299"/>
      <c r="CK9" s="1299"/>
      <c r="CL9" s="1299"/>
      <c r="CM9" s="1299"/>
      <c r="CN9" s="1299"/>
      <c r="CO9" s="1299"/>
      <c r="CP9" s="1299"/>
      <c r="CQ9" s="1299"/>
      <c r="CR9" s="1299"/>
      <c r="CS9" s="1299"/>
      <c r="CT9" s="1299"/>
      <c r="CU9" s="1299"/>
      <c r="CV9" s="1299"/>
      <c r="CW9" s="1299"/>
      <c r="CX9" s="1299"/>
      <c r="CY9" s="1299"/>
      <c r="CZ9" s="1299"/>
      <c r="DA9" s="1299"/>
      <c r="DB9" s="1299"/>
      <c r="DC9" s="1299"/>
      <c r="DD9" s="1299"/>
      <c r="DE9" s="1299"/>
      <c r="DF9" s="1299"/>
      <c r="DG9" s="1299"/>
      <c r="DH9" s="1299"/>
      <c r="DI9" s="1299"/>
      <c r="DJ9" s="1299"/>
      <c r="DK9" s="1299"/>
      <c r="DL9" s="1299"/>
      <c r="DM9" s="1299"/>
      <c r="DN9" s="1299"/>
      <c r="DO9" s="1299"/>
      <c r="DP9" s="1299"/>
      <c r="DQ9" s="1299"/>
      <c r="DR9" s="1299"/>
      <c r="DS9" s="1299"/>
      <c r="DT9" s="1299"/>
      <c r="DU9" s="1300"/>
    </row>
    <row r="10" spans="1:125" s="453" customFormat="1" ht="25.5" customHeight="1" thickBot="1" x14ac:dyDescent="0.4">
      <c r="A10" s="452"/>
      <c r="B10" s="1309" t="s">
        <v>136</v>
      </c>
      <c r="C10" s="1283"/>
      <c r="D10" s="1283"/>
      <c r="E10" s="1283"/>
      <c r="F10" s="1283"/>
      <c r="G10" s="1283"/>
      <c r="H10" s="1283"/>
      <c r="I10" s="1283"/>
      <c r="J10" s="1283"/>
      <c r="K10" s="1283"/>
      <c r="L10" s="1283"/>
      <c r="M10" s="1283"/>
      <c r="N10" s="1283"/>
      <c r="O10" s="1641"/>
      <c r="P10" s="1641"/>
      <c r="Q10" s="1641"/>
      <c r="R10" s="1641"/>
      <c r="S10" s="1641"/>
      <c r="T10" s="1641"/>
      <c r="U10" s="1641"/>
      <c r="V10" s="1641"/>
      <c r="W10" s="1641"/>
      <c r="X10" s="1641"/>
      <c r="Y10" s="1641"/>
      <c r="Z10" s="1641"/>
      <c r="AA10" s="1641"/>
      <c r="AB10" s="1641"/>
      <c r="AC10" s="1641"/>
      <c r="AD10" s="1641"/>
      <c r="AE10" s="1641"/>
      <c r="AF10" s="1641"/>
      <c r="AG10" s="1641"/>
      <c r="AH10" s="1641"/>
      <c r="AI10" s="1641"/>
      <c r="AJ10" s="1641"/>
      <c r="AK10" s="1641"/>
      <c r="AL10" s="1641"/>
      <c r="AM10" s="1572" t="s">
        <v>951</v>
      </c>
      <c r="AN10" s="1572"/>
      <c r="AO10" s="1572"/>
      <c r="AP10" s="1572"/>
      <c r="AQ10" s="1572"/>
      <c r="AR10" s="1572"/>
      <c r="AS10" s="1572"/>
      <c r="AT10" s="1572"/>
      <c r="AU10" s="1572"/>
      <c r="AV10" s="1572"/>
      <c r="AW10" s="1572"/>
      <c r="AX10" s="1572"/>
      <c r="AY10" s="1511">
        <f>FAC!K10</f>
        <v>0</v>
      </c>
      <c r="AZ10" s="1511"/>
      <c r="BA10" s="1511"/>
      <c r="BB10" s="1511"/>
      <c r="BC10" s="1511"/>
      <c r="BD10" s="1511"/>
      <c r="BE10" s="1511"/>
      <c r="BF10" s="1511"/>
      <c r="BG10" s="1283" t="s">
        <v>952</v>
      </c>
      <c r="BH10" s="1283"/>
      <c r="BI10" s="1283"/>
      <c r="BJ10" s="1283"/>
      <c r="BK10" s="1283"/>
      <c r="BL10" s="1283"/>
      <c r="BM10" s="1283"/>
      <c r="BN10" s="1283"/>
      <c r="BO10" s="1283"/>
      <c r="BP10" s="1283"/>
      <c r="BQ10" s="1283"/>
      <c r="BR10" s="1283"/>
      <c r="BS10" s="1510"/>
      <c r="BT10" s="1569"/>
      <c r="BU10" s="1570"/>
      <c r="BV10" s="1570"/>
      <c r="BW10" s="1571"/>
      <c r="BX10" s="1567"/>
      <c r="BY10" s="1283"/>
      <c r="BZ10" s="1283"/>
      <c r="CA10" s="1283"/>
      <c r="CB10" s="1283"/>
      <c r="CC10" s="1283"/>
      <c r="CD10" s="1283"/>
      <c r="CE10" s="1283"/>
      <c r="CF10" s="1283"/>
      <c r="CG10" s="1283"/>
      <c r="CH10" s="1568"/>
      <c r="CI10" s="1298" t="s">
        <v>185</v>
      </c>
      <c r="CJ10" s="1299"/>
      <c r="CK10" s="1299"/>
      <c r="CL10" s="1299"/>
      <c r="CM10" s="1299"/>
      <c r="CN10" s="1299"/>
      <c r="CO10" s="1299"/>
      <c r="CP10" s="1299"/>
      <c r="CQ10" s="1299"/>
      <c r="CR10" s="1299"/>
      <c r="CS10" s="1299"/>
      <c r="CT10" s="1299"/>
      <c r="CU10" s="1299"/>
      <c r="CV10" s="1299"/>
      <c r="CW10" s="1299"/>
      <c r="CX10" s="1299"/>
      <c r="CY10" s="1299"/>
      <c r="CZ10" s="1299"/>
      <c r="DA10" s="1299"/>
      <c r="DB10" s="1299"/>
      <c r="DC10" s="1299"/>
      <c r="DD10" s="1299"/>
      <c r="DE10" s="1299"/>
      <c r="DF10" s="1299"/>
      <c r="DG10" s="1299"/>
      <c r="DH10" s="1299"/>
      <c r="DI10" s="1299"/>
      <c r="DJ10" s="1299"/>
      <c r="DK10" s="1299"/>
      <c r="DL10" s="1299"/>
      <c r="DM10" s="1299"/>
      <c r="DN10" s="1299"/>
      <c r="DO10" s="1299"/>
      <c r="DP10" s="1299"/>
      <c r="DQ10" s="1299"/>
      <c r="DR10" s="1299"/>
      <c r="DS10" s="1299"/>
      <c r="DT10" s="1299"/>
      <c r="DU10" s="1300"/>
    </row>
    <row r="11" spans="1:125" s="453" customFormat="1" ht="3.95" customHeight="1" thickBot="1" x14ac:dyDescent="0.4">
      <c r="A11" s="452"/>
      <c r="B11" s="1288"/>
      <c r="C11" s="1289"/>
      <c r="D11" s="1289"/>
      <c r="E11" s="1289"/>
      <c r="F11" s="1289"/>
      <c r="G11" s="1289"/>
      <c r="H11" s="1289"/>
      <c r="I11" s="1289"/>
      <c r="J11" s="1289"/>
      <c r="K11" s="1289"/>
      <c r="L11" s="1289"/>
      <c r="M11" s="1289"/>
      <c r="N11" s="1289"/>
      <c r="O11" s="1289"/>
      <c r="P11" s="1289"/>
      <c r="Q11" s="1289"/>
      <c r="R11" s="1289"/>
      <c r="S11" s="1289"/>
      <c r="T11" s="1289"/>
      <c r="U11" s="1289"/>
      <c r="V11" s="1289"/>
      <c r="W11" s="1289"/>
      <c r="X11" s="1289"/>
      <c r="Y11" s="1289"/>
      <c r="Z11" s="1289"/>
      <c r="AA11" s="1289"/>
      <c r="AB11" s="1289"/>
      <c r="AC11" s="1289"/>
      <c r="AD11" s="1289"/>
      <c r="AE11" s="1289"/>
      <c r="AF11" s="1289"/>
      <c r="AG11" s="1289"/>
      <c r="AH11" s="1289"/>
      <c r="AI11" s="1289"/>
      <c r="AJ11" s="1289"/>
      <c r="AK11" s="1289"/>
      <c r="AL11" s="1289"/>
      <c r="AM11" s="1289"/>
      <c r="AN11" s="1289"/>
      <c r="AO11" s="1289"/>
      <c r="AP11" s="1289"/>
      <c r="AQ11" s="1289"/>
      <c r="AR11" s="1289"/>
      <c r="AS11" s="1289"/>
      <c r="AT11" s="1289"/>
      <c r="AU11" s="1289"/>
      <c r="AV11" s="1289"/>
      <c r="AW11" s="1289"/>
      <c r="AX11" s="1289"/>
      <c r="AY11" s="1289"/>
      <c r="AZ11" s="1289"/>
      <c r="BA11" s="1289"/>
      <c r="BB11" s="1289"/>
      <c r="BC11" s="1289"/>
      <c r="BD11" s="1289"/>
      <c r="BE11" s="1289"/>
      <c r="BF11" s="1289"/>
      <c r="BG11" s="1289"/>
      <c r="BH11" s="1289"/>
      <c r="BI11" s="1289"/>
      <c r="BJ11" s="1289"/>
      <c r="BK11" s="1289"/>
      <c r="BL11" s="1289"/>
      <c r="BM11" s="1289"/>
      <c r="BN11" s="1289"/>
      <c r="BO11" s="1289"/>
      <c r="BP11" s="1289"/>
      <c r="BQ11" s="1289"/>
      <c r="BR11" s="1289"/>
      <c r="BS11" s="1289"/>
      <c r="BT11" s="1289"/>
      <c r="BU11" s="1289"/>
      <c r="BV11" s="1289"/>
      <c r="BW11" s="1289"/>
      <c r="BX11" s="1289"/>
      <c r="BY11" s="1289"/>
      <c r="BZ11" s="1289"/>
      <c r="CA11" s="1289"/>
      <c r="CB11" s="1289"/>
      <c r="CC11" s="1289"/>
      <c r="CD11" s="1289"/>
      <c r="CE11" s="1289"/>
      <c r="CF11" s="1289"/>
      <c r="CG11" s="1289"/>
      <c r="CH11" s="1289"/>
      <c r="CI11" s="1288"/>
      <c r="CJ11" s="1289"/>
      <c r="CK11" s="1289"/>
      <c r="CL11" s="1289"/>
      <c r="CM11" s="1289"/>
      <c r="CN11" s="1289"/>
      <c r="CO11" s="1289"/>
      <c r="CP11" s="1289"/>
      <c r="CQ11" s="1289"/>
      <c r="CR11" s="1289"/>
      <c r="CS11" s="1289"/>
      <c r="CT11" s="1289"/>
      <c r="CU11" s="1289"/>
      <c r="CV11" s="1289"/>
      <c r="CW11" s="1289"/>
      <c r="CX11" s="1289"/>
      <c r="CY11" s="1289"/>
      <c r="CZ11" s="1289"/>
      <c r="DA11" s="1289"/>
      <c r="DB11" s="1289"/>
      <c r="DC11" s="1289"/>
      <c r="DD11" s="1289"/>
      <c r="DE11" s="1289"/>
      <c r="DF11" s="1289"/>
      <c r="DG11" s="1289"/>
      <c r="DH11" s="1289"/>
      <c r="DI11" s="1289"/>
      <c r="DJ11" s="1289"/>
      <c r="DK11" s="1289"/>
      <c r="DL11" s="1289"/>
      <c r="DM11" s="1289"/>
      <c r="DN11" s="1289"/>
      <c r="DO11" s="1289"/>
      <c r="DP11" s="1289"/>
      <c r="DQ11" s="1289"/>
      <c r="DR11" s="1289"/>
      <c r="DS11" s="1289"/>
      <c r="DT11" s="1289"/>
      <c r="DU11" s="1311"/>
    </row>
    <row r="12" spans="1:125" s="453" customFormat="1" ht="23.25" x14ac:dyDescent="0.35">
      <c r="A12" s="452"/>
      <c r="B12" s="1306" t="s">
        <v>17</v>
      </c>
      <c r="C12" s="1307"/>
      <c r="D12" s="1307"/>
      <c r="E12" s="1307"/>
      <c r="F12" s="1307"/>
      <c r="G12" s="1307"/>
      <c r="H12" s="1307"/>
      <c r="I12" s="1307"/>
      <c r="J12" s="1307"/>
      <c r="K12" s="1307"/>
      <c r="L12" s="1307"/>
      <c r="M12" s="1307"/>
      <c r="N12" s="1307"/>
      <c r="O12" s="1307"/>
      <c r="P12" s="1307"/>
      <c r="Q12" s="1307"/>
      <c r="R12" s="1307"/>
      <c r="S12" s="1307"/>
      <c r="T12" s="1307"/>
      <c r="U12" s="1307"/>
      <c r="V12" s="1307"/>
      <c r="W12" s="1307"/>
      <c r="X12" s="1307"/>
      <c r="Y12" s="1307"/>
      <c r="Z12" s="1307"/>
      <c r="AA12" s="1307"/>
      <c r="AB12" s="1307"/>
      <c r="AC12" s="1307"/>
      <c r="AD12" s="1307"/>
      <c r="AE12" s="1307"/>
      <c r="AF12" s="1307"/>
      <c r="AG12" s="1307"/>
      <c r="AH12" s="1307"/>
      <c r="AI12" s="1307"/>
      <c r="AJ12" s="1307"/>
      <c r="AK12" s="1307"/>
      <c r="AL12" s="1307"/>
      <c r="AM12" s="1307"/>
      <c r="AN12" s="1307"/>
      <c r="AO12" s="1307"/>
      <c r="AP12" s="1307"/>
      <c r="AQ12" s="1307"/>
      <c r="AR12" s="1307"/>
      <c r="AS12" s="1307"/>
      <c r="AT12" s="1307"/>
      <c r="AU12" s="1307"/>
      <c r="AV12" s="1307"/>
      <c r="AW12" s="1307"/>
      <c r="AX12" s="1307"/>
      <c r="AY12" s="1307"/>
      <c r="AZ12" s="1307"/>
      <c r="BA12" s="1307"/>
      <c r="BB12" s="1307"/>
      <c r="BC12" s="1307"/>
      <c r="BD12" s="1307"/>
      <c r="BE12" s="1307"/>
      <c r="BF12" s="1307"/>
      <c r="BG12" s="1307"/>
      <c r="BH12" s="1307"/>
      <c r="BI12" s="1307"/>
      <c r="BJ12" s="1307"/>
      <c r="BK12" s="1307"/>
      <c r="BL12" s="1307"/>
      <c r="BM12" s="1307"/>
      <c r="BN12" s="1307"/>
      <c r="BO12" s="1307"/>
      <c r="BP12" s="1307"/>
      <c r="BQ12" s="1307"/>
      <c r="BR12" s="1307"/>
      <c r="BS12" s="1307"/>
      <c r="BT12" s="1307"/>
      <c r="BU12" s="1307"/>
      <c r="BV12" s="1307"/>
      <c r="BW12" s="1307"/>
      <c r="BX12" s="1307"/>
      <c r="BY12" s="1307"/>
      <c r="BZ12" s="1308"/>
      <c r="CA12" s="1288"/>
      <c r="CB12" s="1469"/>
      <c r="CC12" s="1469"/>
      <c r="CD12" s="1469"/>
      <c r="CE12" s="1469"/>
      <c r="CF12" s="1469"/>
      <c r="CG12" s="1469"/>
      <c r="CH12" s="1311"/>
      <c r="CI12" s="1288"/>
      <c r="CJ12" s="1289"/>
      <c r="CK12" s="1289"/>
      <c r="CL12" s="1289"/>
      <c r="CM12" s="1289"/>
      <c r="CN12" s="1289"/>
      <c r="CO12" s="1289"/>
      <c r="CP12" s="1289"/>
      <c r="CQ12" s="1289"/>
      <c r="CR12" s="1290" t="s">
        <v>184</v>
      </c>
      <c r="CS12" s="1290"/>
      <c r="CT12" s="1290"/>
      <c r="CU12" s="1290"/>
      <c r="CV12" s="1290"/>
      <c r="CW12" s="1290"/>
      <c r="CX12" s="1290"/>
      <c r="CY12" s="1290"/>
      <c r="CZ12" s="1290"/>
      <c r="DA12" s="1290"/>
      <c r="DB12" s="1290"/>
      <c r="DC12" s="1290"/>
      <c r="DD12" s="1290"/>
      <c r="DE12" s="1290"/>
      <c r="DF12" s="1290"/>
      <c r="DG12" s="1290"/>
      <c r="DH12" s="1290"/>
      <c r="DI12" s="1290"/>
      <c r="DJ12" s="1290"/>
      <c r="DK12" s="1290"/>
      <c r="DL12" s="1290"/>
      <c r="DM12" s="1290"/>
      <c r="DN12" s="1290"/>
      <c r="DO12" s="1290"/>
      <c r="DP12" s="1290"/>
      <c r="DQ12" s="1290"/>
      <c r="DR12" s="1290"/>
      <c r="DS12" s="1290"/>
      <c r="DT12" s="1290"/>
      <c r="DU12" s="1291"/>
    </row>
    <row r="13" spans="1:125" s="453" customFormat="1" ht="23.25" x14ac:dyDescent="0.35">
      <c r="A13" s="452"/>
      <c r="B13" s="1309" t="s">
        <v>953</v>
      </c>
      <c r="C13" s="1283"/>
      <c r="D13" s="1283"/>
      <c r="E13" s="1283"/>
      <c r="F13" s="1283"/>
      <c r="G13" s="1283"/>
      <c r="H13" s="1283"/>
      <c r="I13" s="1283"/>
      <c r="J13" s="1283"/>
      <c r="K13" s="1459">
        <v>11</v>
      </c>
      <c r="L13" s="1459"/>
      <c r="M13" s="1459"/>
      <c r="N13" s="1459"/>
      <c r="O13" s="1459"/>
      <c r="P13" s="1283" t="s">
        <v>954</v>
      </c>
      <c r="Q13" s="1283"/>
      <c r="R13" s="1283"/>
      <c r="S13" s="1283"/>
      <c r="T13" s="1283"/>
      <c r="U13" s="1283"/>
      <c r="V13" s="1283"/>
      <c r="W13" s="1283"/>
      <c r="X13" s="1283"/>
      <c r="Y13" s="1283"/>
      <c r="Z13" s="1283"/>
      <c r="AA13" s="1283"/>
      <c r="AB13" s="1283"/>
      <c r="AC13" s="1283"/>
      <c r="AD13" s="1283"/>
      <c r="AE13" s="1510"/>
      <c r="AF13" s="1503"/>
      <c r="AG13" s="1504"/>
      <c r="AH13" s="1503"/>
      <c r="AI13" s="1504"/>
      <c r="AJ13" s="1503"/>
      <c r="AK13" s="1504"/>
      <c r="AL13" s="484" t="s">
        <v>955</v>
      </c>
      <c r="AM13" s="1503"/>
      <c r="AN13" s="1504"/>
      <c r="AO13" s="1503"/>
      <c r="AP13" s="1504"/>
      <c r="AQ13" s="1503"/>
      <c r="AR13" s="1504"/>
      <c r="AS13" s="1567" t="s">
        <v>956</v>
      </c>
      <c r="AT13" s="1283"/>
      <c r="AU13" s="1283"/>
      <c r="AV13" s="1283"/>
      <c r="AW13" s="1283"/>
      <c r="AX13" s="1283"/>
      <c r="AY13" s="1283"/>
      <c r="AZ13" s="1283"/>
      <c r="BA13" s="1283"/>
      <c r="BB13" s="1283"/>
      <c r="BC13" s="1283"/>
      <c r="BD13" s="1283"/>
      <c r="BE13" s="1283"/>
      <c r="BF13" s="1283"/>
      <c r="BG13" s="1283"/>
      <c r="BH13" s="1283"/>
      <c r="BI13" s="1510"/>
      <c r="BJ13" s="1503"/>
      <c r="BK13" s="1504"/>
      <c r="BL13" s="1503"/>
      <c r="BM13" s="1504"/>
      <c r="BN13" s="1503"/>
      <c r="BO13" s="1504"/>
      <c r="BP13" s="1503"/>
      <c r="BQ13" s="1504"/>
      <c r="BR13" s="484" t="s">
        <v>955</v>
      </c>
      <c r="BS13" s="1503"/>
      <c r="BT13" s="1504"/>
      <c r="BU13" s="1503"/>
      <c r="BV13" s="1504"/>
      <c r="BW13" s="1503"/>
      <c r="BX13" s="1504"/>
      <c r="BY13" s="1463"/>
      <c r="BZ13" s="1311"/>
      <c r="CA13" s="1288"/>
      <c r="CB13" s="1469"/>
      <c r="CC13" s="1469"/>
      <c r="CD13" s="1469"/>
      <c r="CE13" s="1469"/>
      <c r="CF13" s="1469"/>
      <c r="CG13" s="1469"/>
      <c r="CH13" s="1311"/>
      <c r="CI13" s="1298" t="s">
        <v>197</v>
      </c>
      <c r="CJ13" s="1299"/>
      <c r="CK13" s="1299"/>
      <c r="CL13" s="1299"/>
      <c r="CM13" s="1299"/>
      <c r="CN13" s="1299"/>
      <c r="CO13" s="1299"/>
      <c r="CP13" s="1299"/>
      <c r="CQ13" s="1299"/>
      <c r="CR13" s="1299"/>
      <c r="CS13" s="1299"/>
      <c r="CT13" s="1299"/>
      <c r="CU13" s="1299"/>
      <c r="CV13" s="1299"/>
      <c r="CW13" s="1299"/>
      <c r="CX13" s="1299"/>
      <c r="CY13" s="1299"/>
      <c r="CZ13" s="1299"/>
      <c r="DA13" s="1299"/>
      <c r="DB13" s="1299"/>
      <c r="DC13" s="1299"/>
      <c r="DD13" s="1299"/>
      <c r="DE13" s="1299"/>
      <c r="DF13" s="1299"/>
      <c r="DG13" s="1299"/>
      <c r="DH13" s="1299"/>
      <c r="DI13" s="1299"/>
      <c r="DJ13" s="1299"/>
      <c r="DK13" s="1299"/>
      <c r="DL13" s="1299"/>
      <c r="DM13" s="1299"/>
      <c r="DN13" s="1299"/>
      <c r="DO13" s="1299"/>
      <c r="DP13" s="1299"/>
      <c r="DQ13" s="1299"/>
      <c r="DR13" s="1299"/>
      <c r="DS13" s="1299"/>
      <c r="DT13" s="1299"/>
      <c r="DU13" s="1300"/>
    </row>
    <row r="14" spans="1:125" s="453" customFormat="1" ht="23.25" x14ac:dyDescent="0.35">
      <c r="A14" s="452"/>
      <c r="B14" s="1309" t="s">
        <v>957</v>
      </c>
      <c r="C14" s="1283"/>
      <c r="D14" s="1283"/>
      <c r="E14" s="1283"/>
      <c r="F14" s="1283"/>
      <c r="G14" s="1283"/>
      <c r="H14" s="1283"/>
      <c r="I14" s="1283"/>
      <c r="J14" s="1283"/>
      <c r="K14" s="1283"/>
      <c r="L14" s="1283"/>
      <c r="M14" s="1283"/>
      <c r="N14" s="1283"/>
      <c r="O14" s="1283"/>
      <c r="P14" s="1283"/>
      <c r="Q14" s="1510"/>
      <c r="R14" s="1503"/>
      <c r="S14" s="1504"/>
      <c r="T14" s="1503"/>
      <c r="U14" s="1504"/>
      <c r="V14" s="484" t="s">
        <v>955</v>
      </c>
      <c r="W14" s="1503"/>
      <c r="X14" s="1504"/>
      <c r="Y14" s="1503"/>
      <c r="Z14" s="1504"/>
      <c r="AA14" s="1503"/>
      <c r="AB14" s="1504"/>
      <c r="AC14" s="1503"/>
      <c r="AD14" s="1504"/>
      <c r="AE14" s="1567" t="s">
        <v>958</v>
      </c>
      <c r="AF14" s="1283"/>
      <c r="AG14" s="1283"/>
      <c r="AH14" s="1283"/>
      <c r="AI14" s="1283"/>
      <c r="AJ14" s="1283"/>
      <c r="AK14" s="1283"/>
      <c r="AL14" s="1283"/>
      <c r="AM14" s="1283"/>
      <c r="AN14" s="1283"/>
      <c r="AO14" s="1283"/>
      <c r="AP14" s="1283"/>
      <c r="AQ14" s="1283"/>
      <c r="AR14" s="1283"/>
      <c r="AS14" s="1283"/>
      <c r="AT14" s="1283"/>
      <c r="AU14" s="1283"/>
      <c r="AV14" s="1283"/>
      <c r="AW14" s="1510"/>
      <c r="AX14" s="1503"/>
      <c r="AY14" s="1504"/>
      <c r="AZ14" s="1503"/>
      <c r="BA14" s="1504"/>
      <c r="BB14" s="1503"/>
      <c r="BC14" s="1504"/>
      <c r="BD14" s="484" t="s">
        <v>955</v>
      </c>
      <c r="BE14" s="1503"/>
      <c r="BF14" s="1504"/>
      <c r="BG14" s="1503"/>
      <c r="BH14" s="1504"/>
      <c r="BI14" s="1503"/>
      <c r="BJ14" s="1504"/>
      <c r="BK14" s="1503"/>
      <c r="BL14" s="1504"/>
      <c r="BM14" s="1463"/>
      <c r="BN14" s="1289"/>
      <c r="BO14" s="1289"/>
      <c r="BP14" s="1289"/>
      <c r="BQ14" s="1289"/>
      <c r="BR14" s="1289"/>
      <c r="BS14" s="1289"/>
      <c r="BT14" s="1289"/>
      <c r="BU14" s="1289"/>
      <c r="BV14" s="1289"/>
      <c r="BW14" s="1289"/>
      <c r="BX14" s="1289"/>
      <c r="BY14" s="1289"/>
      <c r="BZ14" s="1311"/>
      <c r="CA14" s="1288"/>
      <c r="CB14" s="1469"/>
      <c r="CC14" s="1469"/>
      <c r="CD14" s="1469"/>
      <c r="CE14" s="1469"/>
      <c r="CF14" s="1469"/>
      <c r="CG14" s="1469"/>
      <c r="CH14" s="1311"/>
      <c r="CI14" s="1298"/>
      <c r="CJ14" s="1299"/>
      <c r="CK14" s="1299"/>
      <c r="CL14" s="1299"/>
      <c r="CM14" s="1299"/>
      <c r="CN14" s="1299"/>
      <c r="CO14" s="1299"/>
      <c r="CP14" s="1299"/>
      <c r="CQ14" s="1299"/>
      <c r="CR14" s="1299"/>
      <c r="CS14" s="1299"/>
      <c r="CT14" s="1299"/>
      <c r="CU14" s="1299"/>
      <c r="CV14" s="1299"/>
      <c r="CW14" s="1299"/>
      <c r="CX14" s="1299"/>
      <c r="CY14" s="1299"/>
      <c r="CZ14" s="1299"/>
      <c r="DA14" s="1299"/>
      <c r="DB14" s="1299"/>
      <c r="DC14" s="1299"/>
      <c r="DD14" s="1299"/>
      <c r="DE14" s="1299"/>
      <c r="DF14" s="1299"/>
      <c r="DG14" s="1299"/>
      <c r="DH14" s="1299"/>
      <c r="DI14" s="1299"/>
      <c r="DJ14" s="1299"/>
      <c r="DK14" s="1299"/>
      <c r="DL14" s="1299"/>
      <c r="DM14" s="1299"/>
      <c r="DN14" s="1299"/>
      <c r="DO14" s="1299"/>
      <c r="DP14" s="1299"/>
      <c r="DQ14" s="1299"/>
      <c r="DR14" s="1299"/>
      <c r="DS14" s="1299"/>
      <c r="DT14" s="1299"/>
      <c r="DU14" s="1300"/>
    </row>
    <row r="15" spans="1:125" s="453" customFormat="1" ht="3.95" customHeight="1" thickBot="1" x14ac:dyDescent="0.4">
      <c r="A15" s="452"/>
      <c r="B15" s="1573"/>
      <c r="C15" s="1574"/>
      <c r="D15" s="1574"/>
      <c r="E15" s="1574"/>
      <c r="F15" s="1574"/>
      <c r="G15" s="1574"/>
      <c r="H15" s="1574"/>
      <c r="I15" s="1574"/>
      <c r="J15" s="1574"/>
      <c r="K15" s="1574"/>
      <c r="L15" s="1574"/>
      <c r="M15" s="1574"/>
      <c r="N15" s="1574"/>
      <c r="O15" s="1574"/>
      <c r="P15" s="1574"/>
      <c r="Q15" s="1574"/>
      <c r="R15" s="1574"/>
      <c r="S15" s="1574"/>
      <c r="T15" s="1574"/>
      <c r="U15" s="1574"/>
      <c r="V15" s="1574"/>
      <c r="W15" s="1574"/>
      <c r="X15" s="1574"/>
      <c r="Y15" s="1574"/>
      <c r="Z15" s="1574"/>
      <c r="AA15" s="1574"/>
      <c r="AB15" s="1574"/>
      <c r="AC15" s="1574"/>
      <c r="AD15" s="1574"/>
      <c r="AE15" s="1574"/>
      <c r="AF15" s="1574"/>
      <c r="AG15" s="1574"/>
      <c r="AH15" s="1574"/>
      <c r="AI15" s="1574"/>
      <c r="AJ15" s="1574"/>
      <c r="AK15" s="1574"/>
      <c r="AL15" s="1574"/>
      <c r="AM15" s="1574"/>
      <c r="AN15" s="1574"/>
      <c r="AO15" s="1574"/>
      <c r="AP15" s="1574"/>
      <c r="AQ15" s="1574"/>
      <c r="AR15" s="1574"/>
      <c r="AS15" s="1574"/>
      <c r="AT15" s="1574"/>
      <c r="AU15" s="1574"/>
      <c r="AV15" s="1574"/>
      <c r="AW15" s="1574"/>
      <c r="AX15" s="1574"/>
      <c r="AY15" s="1574"/>
      <c r="AZ15" s="1574"/>
      <c r="BA15" s="1574"/>
      <c r="BB15" s="1574"/>
      <c r="BC15" s="1574"/>
      <c r="BD15" s="1574"/>
      <c r="BE15" s="1574"/>
      <c r="BF15" s="1574"/>
      <c r="BG15" s="1574"/>
      <c r="BH15" s="1574"/>
      <c r="BI15" s="1574"/>
      <c r="BJ15" s="1574"/>
      <c r="BK15" s="1574"/>
      <c r="BL15" s="1574"/>
      <c r="BM15" s="1574"/>
      <c r="BN15" s="1574"/>
      <c r="BO15" s="1574"/>
      <c r="BP15" s="1574"/>
      <c r="BQ15" s="1574"/>
      <c r="BR15" s="1574"/>
      <c r="BS15" s="1574"/>
      <c r="BT15" s="1574"/>
      <c r="BU15" s="1574"/>
      <c r="BV15" s="1574"/>
      <c r="BW15" s="1574"/>
      <c r="BX15" s="1574"/>
      <c r="BY15" s="1574"/>
      <c r="BZ15" s="1574"/>
      <c r="CA15" s="1574"/>
      <c r="CB15" s="1574"/>
      <c r="CC15" s="1574"/>
      <c r="CD15" s="1574"/>
      <c r="CE15" s="1574"/>
      <c r="CF15" s="1574"/>
      <c r="CG15" s="1574"/>
      <c r="CH15" s="1575"/>
      <c r="CI15" s="1573"/>
      <c r="CJ15" s="1574"/>
      <c r="CK15" s="1574"/>
      <c r="CL15" s="1574"/>
      <c r="CM15" s="1574"/>
      <c r="CN15" s="1574"/>
      <c r="CO15" s="1574"/>
      <c r="CP15" s="1574"/>
      <c r="CQ15" s="1574"/>
      <c r="CR15" s="1574"/>
      <c r="CS15" s="1574"/>
      <c r="CT15" s="1574"/>
      <c r="CU15" s="1574"/>
      <c r="CV15" s="1574"/>
      <c r="CW15" s="1574"/>
      <c r="CX15" s="1574"/>
      <c r="CY15" s="1574"/>
      <c r="CZ15" s="1574"/>
      <c r="DA15" s="1574"/>
      <c r="DB15" s="1574"/>
      <c r="DC15" s="1574"/>
      <c r="DD15" s="1574"/>
      <c r="DE15" s="1574"/>
      <c r="DF15" s="1574"/>
      <c r="DG15" s="1574"/>
      <c r="DH15" s="1574"/>
      <c r="DI15" s="1574"/>
      <c r="DJ15" s="1574"/>
      <c r="DK15" s="1574"/>
      <c r="DL15" s="1574"/>
      <c r="DM15" s="1574"/>
      <c r="DN15" s="1574"/>
      <c r="DO15" s="1574"/>
      <c r="DP15" s="1574"/>
      <c r="DQ15" s="1574"/>
      <c r="DR15" s="1574"/>
      <c r="DS15" s="1574"/>
      <c r="DT15" s="1574"/>
      <c r="DU15" s="1575"/>
    </row>
    <row r="16" spans="1:125" s="453" customFormat="1" ht="23.25" x14ac:dyDescent="0.35">
      <c r="A16" s="452"/>
      <c r="B16" s="1306" t="s">
        <v>959</v>
      </c>
      <c r="C16" s="1307"/>
      <c r="D16" s="1307"/>
      <c r="E16" s="1307"/>
      <c r="F16" s="1307"/>
      <c r="G16" s="1307"/>
      <c r="H16" s="1307"/>
      <c r="I16" s="1307"/>
      <c r="J16" s="1307"/>
      <c r="K16" s="1307"/>
      <c r="L16" s="1307"/>
      <c r="M16" s="1307"/>
      <c r="N16" s="1307"/>
      <c r="O16" s="1307"/>
      <c r="P16" s="1307"/>
      <c r="Q16" s="1307"/>
      <c r="R16" s="1308"/>
      <c r="S16" s="1306" t="s">
        <v>960</v>
      </c>
      <c r="T16" s="1307"/>
      <c r="U16" s="1307"/>
      <c r="V16" s="1307"/>
      <c r="W16" s="1307"/>
      <c r="X16" s="1307"/>
      <c r="Y16" s="1307"/>
      <c r="Z16" s="1307"/>
      <c r="AA16" s="1307"/>
      <c r="AB16" s="1307"/>
      <c r="AC16" s="1307"/>
      <c r="AD16" s="1307"/>
      <c r="AE16" s="1307"/>
      <c r="AF16" s="1307"/>
      <c r="AG16" s="1307"/>
      <c r="AH16" s="1307"/>
      <c r="AI16" s="1307"/>
      <c r="AJ16" s="1307"/>
      <c r="AK16" s="1307"/>
      <c r="AL16" s="1307"/>
      <c r="AM16" s="1307"/>
      <c r="AN16" s="1307"/>
      <c r="AO16" s="1307"/>
      <c r="AP16" s="1307"/>
      <c r="AQ16" s="1307"/>
      <c r="AR16" s="1307"/>
      <c r="AS16" s="1307"/>
      <c r="AT16" s="1307"/>
      <c r="AU16" s="1307"/>
      <c r="AV16" s="1307"/>
      <c r="AW16" s="1307"/>
      <c r="AX16" s="1307"/>
      <c r="AY16" s="1308"/>
      <c r="AZ16" s="1306" t="s">
        <v>961</v>
      </c>
      <c r="BA16" s="1307"/>
      <c r="BB16" s="1307"/>
      <c r="BC16" s="1307"/>
      <c r="BD16" s="1307"/>
      <c r="BE16" s="1307"/>
      <c r="BF16" s="1307"/>
      <c r="BG16" s="1307"/>
      <c r="BH16" s="1307"/>
      <c r="BI16" s="1307"/>
      <c r="BJ16" s="1307"/>
      <c r="BK16" s="1307"/>
      <c r="BL16" s="1307"/>
      <c r="BM16" s="1307"/>
      <c r="BN16" s="1307"/>
      <c r="BO16" s="1307"/>
      <c r="BP16" s="1308"/>
      <c r="BQ16" s="1306" t="s">
        <v>962</v>
      </c>
      <c r="BR16" s="1307"/>
      <c r="BS16" s="1307"/>
      <c r="BT16" s="1307"/>
      <c r="BU16" s="1307"/>
      <c r="BV16" s="1307"/>
      <c r="BW16" s="1307"/>
      <c r="BX16" s="1307"/>
      <c r="BY16" s="1307"/>
      <c r="BZ16" s="1307"/>
      <c r="CA16" s="1307"/>
      <c r="CB16" s="1307"/>
      <c r="CC16" s="1307"/>
      <c r="CD16" s="1307"/>
      <c r="CE16" s="1307"/>
      <c r="CF16" s="1307"/>
      <c r="CG16" s="1307"/>
      <c r="CH16" s="1307"/>
      <c r="CI16" s="1307"/>
      <c r="CJ16" s="1307"/>
      <c r="CK16" s="1307"/>
      <c r="CL16" s="1308"/>
      <c r="CM16" s="1306" t="s">
        <v>376</v>
      </c>
      <c r="CN16" s="1307"/>
      <c r="CO16" s="1307"/>
      <c r="CP16" s="1307"/>
      <c r="CQ16" s="1307"/>
      <c r="CR16" s="1307"/>
      <c r="CS16" s="1307"/>
      <c r="CT16" s="1307"/>
      <c r="CU16" s="1307"/>
      <c r="CV16" s="1307"/>
      <c r="CW16" s="1307"/>
      <c r="CX16" s="1307"/>
      <c r="CY16" s="1307"/>
      <c r="CZ16" s="1307"/>
      <c r="DA16" s="1307"/>
      <c r="DB16" s="1307"/>
      <c r="DC16" s="1307"/>
      <c r="DD16" s="1307"/>
      <c r="DE16" s="1307"/>
      <c r="DF16" s="1307"/>
      <c r="DG16" s="1307"/>
      <c r="DH16" s="1307"/>
      <c r="DI16" s="1307"/>
      <c r="DJ16" s="1307"/>
      <c r="DK16" s="1307"/>
      <c r="DL16" s="1307"/>
      <c r="DM16" s="1307"/>
      <c r="DN16" s="1307"/>
      <c r="DO16" s="1307"/>
      <c r="DP16" s="1307"/>
      <c r="DQ16" s="1307"/>
      <c r="DR16" s="1307"/>
      <c r="DS16" s="1307"/>
      <c r="DT16" s="1307"/>
      <c r="DU16" s="1308"/>
    </row>
    <row r="17" spans="1:127" s="453" customFormat="1" ht="23.25" x14ac:dyDescent="0.35">
      <c r="A17" s="452"/>
      <c r="B17" s="1309" t="s">
        <v>963</v>
      </c>
      <c r="C17" s="1283"/>
      <c r="D17" s="1283"/>
      <c r="E17" s="1283"/>
      <c r="F17" s="1283"/>
      <c r="G17" s="1283"/>
      <c r="H17" s="1283"/>
      <c r="I17" s="1283"/>
      <c r="J17" s="1283"/>
      <c r="K17" s="1283"/>
      <c r="L17" s="1283"/>
      <c r="M17" s="1498"/>
      <c r="N17" s="1498"/>
      <c r="O17" s="1498"/>
      <c r="P17" s="1498"/>
      <c r="Q17" s="1498"/>
      <c r="R17" s="459"/>
      <c r="S17" s="1309" t="s">
        <v>964</v>
      </c>
      <c r="T17" s="1283"/>
      <c r="U17" s="1283"/>
      <c r="V17" s="1283"/>
      <c r="W17" s="1283"/>
      <c r="X17" s="1283"/>
      <c r="Y17" s="1283"/>
      <c r="Z17" s="1283"/>
      <c r="AA17" s="1283"/>
      <c r="AB17" s="1283"/>
      <c r="AC17" s="1498"/>
      <c r="AD17" s="1498"/>
      <c r="AE17" s="1498"/>
      <c r="AF17" s="1498"/>
      <c r="AG17" s="1498"/>
      <c r="AH17" s="1283" t="s">
        <v>965</v>
      </c>
      <c r="AI17" s="1283"/>
      <c r="AJ17" s="1283"/>
      <c r="AK17" s="1283"/>
      <c r="AL17" s="1283"/>
      <c r="AM17" s="1283"/>
      <c r="AN17" s="1283"/>
      <c r="AO17" s="1283"/>
      <c r="AP17" s="1283"/>
      <c r="AQ17" s="1283"/>
      <c r="AR17" s="1283"/>
      <c r="AS17" s="1283"/>
      <c r="AT17" s="1498"/>
      <c r="AU17" s="1498"/>
      <c r="AV17" s="1498"/>
      <c r="AW17" s="1498"/>
      <c r="AX17" s="1498"/>
      <c r="AY17" s="459"/>
      <c r="AZ17" s="1288" t="s">
        <v>966</v>
      </c>
      <c r="BA17" s="1289"/>
      <c r="BB17" s="1289"/>
      <c r="BC17" s="1289"/>
      <c r="BD17" s="1289"/>
      <c r="BE17" s="1289"/>
      <c r="BF17" s="1289"/>
      <c r="BG17" s="1289"/>
      <c r="BH17" s="1289"/>
      <c r="BI17" s="1289"/>
      <c r="BJ17" s="1289"/>
      <c r="BK17" s="1289"/>
      <c r="BL17" s="1289"/>
      <c r="BM17" s="1289"/>
      <c r="BN17" s="1289"/>
      <c r="BO17" s="1289"/>
      <c r="BP17" s="1311"/>
      <c r="BQ17" s="454"/>
      <c r="BR17" s="455"/>
      <c r="BS17" s="455"/>
      <c r="BT17" s="455"/>
      <c r="BU17" s="455"/>
      <c r="BV17" s="455"/>
      <c r="BW17" s="455"/>
      <c r="BX17" s="455"/>
      <c r="BY17" s="455"/>
      <c r="BZ17" s="455"/>
      <c r="CA17" s="455"/>
      <c r="CB17" s="455"/>
      <c r="CC17" s="458" t="s">
        <v>967</v>
      </c>
      <c r="CD17" s="1561"/>
      <c r="CE17" s="1561"/>
      <c r="CF17" s="1561"/>
      <c r="CG17" s="1561"/>
      <c r="CH17" s="1561"/>
      <c r="CI17" s="1561"/>
      <c r="CJ17" s="1561"/>
      <c r="CK17" s="1561"/>
      <c r="CL17" s="459"/>
      <c r="CM17" s="1292" t="s">
        <v>187</v>
      </c>
      <c r="CN17" s="1293"/>
      <c r="CO17" s="1293"/>
      <c r="CP17" s="1293"/>
      <c r="CQ17" s="1293"/>
      <c r="CR17" s="1293"/>
      <c r="CS17" s="1293"/>
      <c r="CT17" s="1293"/>
      <c r="CU17" s="1293"/>
      <c r="CV17" s="1293"/>
      <c r="CW17" s="1293"/>
      <c r="CX17" s="1293"/>
      <c r="CY17" s="1293"/>
      <c r="CZ17" s="1293"/>
      <c r="DA17" s="1293"/>
      <c r="DB17" s="1562"/>
      <c r="DC17" s="1562"/>
      <c r="DD17" s="1562"/>
      <c r="DE17" s="1562"/>
      <c r="DF17" s="1562"/>
      <c r="DG17" s="1562"/>
      <c r="DH17" s="1562"/>
      <c r="DI17" s="1562"/>
      <c r="DJ17" s="1562"/>
      <c r="DK17" s="1562"/>
      <c r="DL17" s="1562"/>
      <c r="DM17" s="1562"/>
      <c r="DN17" s="1301" t="s">
        <v>968</v>
      </c>
      <c r="DO17" s="1301"/>
      <c r="DP17" s="1301"/>
      <c r="DQ17" s="1301"/>
      <c r="DR17" s="1301"/>
      <c r="DS17" s="1301"/>
      <c r="DT17" s="1301"/>
      <c r="DU17" s="1302"/>
    </row>
    <row r="18" spans="1:127" s="453" customFormat="1" ht="24" thickBot="1" x14ac:dyDescent="0.4">
      <c r="A18" s="452"/>
      <c r="B18" s="1309" t="s">
        <v>969</v>
      </c>
      <c r="C18" s="1283"/>
      <c r="D18" s="1283"/>
      <c r="E18" s="1283"/>
      <c r="F18" s="1283"/>
      <c r="G18" s="1283"/>
      <c r="H18" s="1283"/>
      <c r="I18" s="1283"/>
      <c r="J18" s="1283"/>
      <c r="K18" s="1283"/>
      <c r="L18" s="1283"/>
      <c r="M18" s="1447"/>
      <c r="N18" s="1447"/>
      <c r="O18" s="1447"/>
      <c r="P18" s="1447"/>
      <c r="Q18" s="1447"/>
      <c r="R18" s="459"/>
      <c r="S18" s="1309" t="s">
        <v>970</v>
      </c>
      <c r="T18" s="1283"/>
      <c r="U18" s="1283"/>
      <c r="V18" s="1283"/>
      <c r="W18" s="1283"/>
      <c r="X18" s="1283"/>
      <c r="Y18" s="1283"/>
      <c r="Z18" s="1283"/>
      <c r="AA18" s="1283"/>
      <c r="AB18" s="1283"/>
      <c r="AC18" s="1498"/>
      <c r="AD18" s="1498"/>
      <c r="AE18" s="1498"/>
      <c r="AF18" s="1498"/>
      <c r="AG18" s="1498"/>
      <c r="AH18" s="1283" t="s">
        <v>971</v>
      </c>
      <c r="AI18" s="1283"/>
      <c r="AJ18" s="1283"/>
      <c r="AK18" s="1283"/>
      <c r="AL18" s="1283"/>
      <c r="AM18" s="1283"/>
      <c r="AN18" s="1283"/>
      <c r="AO18" s="1283"/>
      <c r="AP18" s="1283"/>
      <c r="AQ18" s="1283"/>
      <c r="AR18" s="1283"/>
      <c r="AS18" s="1283"/>
      <c r="AT18" s="1498"/>
      <c r="AU18" s="1498"/>
      <c r="AV18" s="1498"/>
      <c r="AW18" s="1498"/>
      <c r="AX18" s="1498"/>
      <c r="AY18" s="459"/>
      <c r="AZ18" s="454"/>
      <c r="BA18" s="455"/>
      <c r="BB18" s="455"/>
      <c r="BC18" s="455"/>
      <c r="BD18" s="455"/>
      <c r="BE18" s="455"/>
      <c r="BF18" s="455"/>
      <c r="BG18" s="455"/>
      <c r="BH18" s="455"/>
      <c r="BI18" s="458" t="s">
        <v>972</v>
      </c>
      <c r="BJ18" s="1498"/>
      <c r="BK18" s="1498"/>
      <c r="BL18" s="1498"/>
      <c r="BM18" s="1498"/>
      <c r="BN18" s="1498"/>
      <c r="BO18" s="455"/>
      <c r="BP18" s="459"/>
      <c r="BQ18" s="454"/>
      <c r="BR18" s="455"/>
      <c r="BS18" s="455"/>
      <c r="BT18" s="455"/>
      <c r="BU18" s="455"/>
      <c r="BV18" s="455"/>
      <c r="BW18" s="455"/>
      <c r="BX18" s="455"/>
      <c r="BY18" s="455"/>
      <c r="BZ18" s="455"/>
      <c r="CA18" s="455"/>
      <c r="CB18" s="455"/>
      <c r="CC18" s="458" t="s">
        <v>973</v>
      </c>
      <c r="CD18" s="1499"/>
      <c r="CE18" s="1499"/>
      <c r="CF18" s="1499"/>
      <c r="CG18" s="1499"/>
      <c r="CH18" s="1499"/>
      <c r="CI18" s="1499"/>
      <c r="CJ18" s="1499"/>
      <c r="CK18" s="1499"/>
      <c r="CL18" s="459"/>
      <c r="CM18" s="1292" t="s">
        <v>974</v>
      </c>
      <c r="CN18" s="1293"/>
      <c r="CO18" s="1293"/>
      <c r="CP18" s="1293"/>
      <c r="CQ18" s="1293"/>
      <c r="CR18" s="1293"/>
      <c r="CS18" s="1293"/>
      <c r="CT18" s="1293"/>
      <c r="CU18" s="1293"/>
      <c r="CV18" s="1293"/>
      <c r="CW18" s="1293"/>
      <c r="CX18" s="1293"/>
      <c r="CY18" s="1293"/>
      <c r="CZ18" s="1293"/>
      <c r="DA18" s="1293"/>
      <c r="DB18" s="1563" t="str">
        <f xml:space="preserve"> IF(ISERROR(DB17/CD21), "Need Actual Hours in 'CD21'",DB17/CD21)</f>
        <v>Need Actual Hours in 'CD21'</v>
      </c>
      <c r="DC18" s="1564"/>
      <c r="DD18" s="1564"/>
      <c r="DE18" s="1564"/>
      <c r="DF18" s="1564"/>
      <c r="DG18" s="1564"/>
      <c r="DH18" s="1564"/>
      <c r="DI18" s="1564"/>
      <c r="DJ18" s="1564"/>
      <c r="DK18" s="1564"/>
      <c r="DL18" s="1564"/>
      <c r="DM18" s="1565"/>
      <c r="DN18" s="1301" t="s">
        <v>389</v>
      </c>
      <c r="DO18" s="1301"/>
      <c r="DP18" s="1301"/>
      <c r="DQ18" s="1301"/>
      <c r="DR18" s="1301"/>
      <c r="DS18" s="1301"/>
      <c r="DT18" s="1301"/>
      <c r="DU18" s="1302"/>
    </row>
    <row r="19" spans="1:127" s="453" customFormat="1" ht="24" thickTop="1" x14ac:dyDescent="0.35">
      <c r="A19" s="452"/>
      <c r="B19" s="1309" t="s">
        <v>975</v>
      </c>
      <c r="C19" s="1283"/>
      <c r="D19" s="1283"/>
      <c r="E19" s="1283"/>
      <c r="F19" s="1283"/>
      <c r="G19" s="1283"/>
      <c r="H19" s="1283"/>
      <c r="I19" s="1283"/>
      <c r="J19" s="1283"/>
      <c r="K19" s="1283"/>
      <c r="L19" s="1283"/>
      <c r="M19" s="1447"/>
      <c r="N19" s="1447"/>
      <c r="O19" s="1447"/>
      <c r="P19" s="1447"/>
      <c r="Q19" s="1447"/>
      <c r="R19" s="459"/>
      <c r="S19" s="1309" t="s">
        <v>976</v>
      </c>
      <c r="T19" s="1283"/>
      <c r="U19" s="1283"/>
      <c r="V19" s="1283"/>
      <c r="W19" s="1283"/>
      <c r="X19" s="1283"/>
      <c r="Y19" s="1283"/>
      <c r="Z19" s="1283"/>
      <c r="AA19" s="1283"/>
      <c r="AB19" s="1283"/>
      <c r="AC19" s="1498"/>
      <c r="AD19" s="1498"/>
      <c r="AE19" s="1498"/>
      <c r="AF19" s="1498"/>
      <c r="AG19" s="1498"/>
      <c r="AH19" s="1283" t="s">
        <v>977</v>
      </c>
      <c r="AI19" s="1283"/>
      <c r="AJ19" s="1283"/>
      <c r="AK19" s="1283"/>
      <c r="AL19" s="1283"/>
      <c r="AM19" s="1283"/>
      <c r="AN19" s="1283"/>
      <c r="AO19" s="1283"/>
      <c r="AP19" s="1283"/>
      <c r="AQ19" s="1283"/>
      <c r="AR19" s="1283"/>
      <c r="AS19" s="1283"/>
      <c r="AT19" s="1498"/>
      <c r="AU19" s="1498"/>
      <c r="AV19" s="1498"/>
      <c r="AW19" s="1498"/>
      <c r="AX19" s="1498"/>
      <c r="AY19" s="459"/>
      <c r="AZ19" s="454"/>
      <c r="BA19" s="455"/>
      <c r="BB19" s="455"/>
      <c r="BC19" s="455"/>
      <c r="BD19" s="455"/>
      <c r="BE19" s="455"/>
      <c r="BF19" s="455"/>
      <c r="BG19" s="455"/>
      <c r="BH19" s="455"/>
      <c r="BI19" s="458" t="s">
        <v>978</v>
      </c>
      <c r="BJ19" s="1498"/>
      <c r="BK19" s="1498"/>
      <c r="BL19" s="1498"/>
      <c r="BM19" s="1498"/>
      <c r="BN19" s="1498"/>
      <c r="BO19" s="455"/>
      <c r="BP19" s="459"/>
      <c r="BQ19" s="454"/>
      <c r="BR19" s="455"/>
      <c r="BS19" s="455"/>
      <c r="BT19" s="455"/>
      <c r="BU19" s="455"/>
      <c r="BV19" s="455"/>
      <c r="BW19" s="455"/>
      <c r="BX19" s="455"/>
      <c r="BY19" s="455"/>
      <c r="BZ19" s="455"/>
      <c r="CA19" s="455"/>
      <c r="CB19" s="455"/>
      <c r="CC19" s="458" t="s">
        <v>979</v>
      </c>
      <c r="CD19" s="1499"/>
      <c r="CE19" s="1499"/>
      <c r="CF19" s="1499"/>
      <c r="CG19" s="1499"/>
      <c r="CH19" s="1499"/>
      <c r="CI19" s="1499"/>
      <c r="CJ19" s="1499"/>
      <c r="CK19" s="1499"/>
      <c r="CL19" s="459"/>
      <c r="CM19" s="1292" t="s">
        <v>980</v>
      </c>
      <c r="CN19" s="1293"/>
      <c r="CO19" s="1293"/>
      <c r="CP19" s="1293"/>
      <c r="CQ19" s="1293"/>
      <c r="CR19" s="1293"/>
      <c r="CS19" s="1293"/>
      <c r="CT19" s="1293"/>
      <c r="CU19" s="1293"/>
      <c r="CV19" s="1293"/>
      <c r="CW19" s="1293"/>
      <c r="CX19" s="1293"/>
      <c r="CY19" s="1293"/>
      <c r="CZ19" s="1293"/>
      <c r="DA19" s="1293"/>
      <c r="DB19" s="1576"/>
      <c r="DC19" s="1576"/>
      <c r="DD19" s="1576"/>
      <c r="DE19" s="1576"/>
      <c r="DF19" s="1576"/>
      <c r="DG19" s="1576"/>
      <c r="DH19" s="1576"/>
      <c r="DI19" s="1576"/>
      <c r="DJ19" s="1576"/>
      <c r="DK19" s="1576"/>
      <c r="DL19" s="1576"/>
      <c r="DM19" s="1576"/>
      <c r="DN19" s="1301" t="s">
        <v>389</v>
      </c>
      <c r="DO19" s="1301"/>
      <c r="DP19" s="1301"/>
      <c r="DQ19" s="1301"/>
      <c r="DR19" s="1301"/>
      <c r="DS19" s="1301"/>
      <c r="DT19" s="1301"/>
      <c r="DU19" s="1302"/>
    </row>
    <row r="20" spans="1:127" s="453" customFormat="1" ht="24" thickBot="1" x14ac:dyDescent="0.4">
      <c r="A20" s="452"/>
      <c r="B20" s="1309" t="s">
        <v>981</v>
      </c>
      <c r="C20" s="1283"/>
      <c r="D20" s="1283"/>
      <c r="E20" s="1283"/>
      <c r="F20" s="1283"/>
      <c r="G20" s="1283"/>
      <c r="H20" s="1283"/>
      <c r="I20" s="1283"/>
      <c r="J20" s="1283"/>
      <c r="K20" s="1283"/>
      <c r="L20" s="1283"/>
      <c r="M20" s="1447"/>
      <c r="N20" s="1447"/>
      <c r="O20" s="1447"/>
      <c r="P20" s="1447"/>
      <c r="Q20" s="1447"/>
      <c r="R20" s="459"/>
      <c r="S20" s="1309" t="s">
        <v>982</v>
      </c>
      <c r="T20" s="1283"/>
      <c r="U20" s="1283"/>
      <c r="V20" s="1283"/>
      <c r="W20" s="1283"/>
      <c r="X20" s="1283"/>
      <c r="Y20" s="1283"/>
      <c r="Z20" s="1283"/>
      <c r="AA20" s="1283"/>
      <c r="AB20" s="1283"/>
      <c r="AC20" s="1496"/>
      <c r="AD20" s="1496"/>
      <c r="AE20" s="1496"/>
      <c r="AF20" s="1496"/>
      <c r="AG20" s="1496"/>
      <c r="AH20" s="1496"/>
      <c r="AI20" s="1496"/>
      <c r="AJ20" s="1496"/>
      <c r="AK20" s="1496"/>
      <c r="AL20" s="1496"/>
      <c r="AM20" s="1496"/>
      <c r="AN20" s="1496"/>
      <c r="AO20" s="1496"/>
      <c r="AP20" s="1496"/>
      <c r="AQ20" s="1496"/>
      <c r="AR20" s="1496"/>
      <c r="AS20" s="1496"/>
      <c r="AT20" s="1496"/>
      <c r="AU20" s="1496"/>
      <c r="AV20" s="1496"/>
      <c r="AW20" s="1496"/>
      <c r="AX20" s="1496"/>
      <c r="AY20" s="459"/>
      <c r="AZ20" s="454"/>
      <c r="BA20" s="455"/>
      <c r="BB20" s="455"/>
      <c r="BC20" s="455"/>
      <c r="BD20" s="455"/>
      <c r="BE20" s="455"/>
      <c r="BF20" s="455"/>
      <c r="BG20" s="455"/>
      <c r="BH20" s="455"/>
      <c r="BI20" s="458" t="s">
        <v>983</v>
      </c>
      <c r="BJ20" s="1498"/>
      <c r="BK20" s="1498"/>
      <c r="BL20" s="1498"/>
      <c r="BM20" s="1498"/>
      <c r="BN20" s="1498"/>
      <c r="BO20" s="455"/>
      <c r="BP20" s="459"/>
      <c r="BQ20" s="454"/>
      <c r="BR20" s="455"/>
      <c r="BS20" s="455"/>
      <c r="BT20" s="455"/>
      <c r="BU20" s="455"/>
      <c r="BV20" s="455"/>
      <c r="BW20" s="455"/>
      <c r="BX20" s="455"/>
      <c r="BY20" s="455"/>
      <c r="BZ20" s="455"/>
      <c r="CA20" s="455"/>
      <c r="CB20" s="455"/>
      <c r="CC20" s="458" t="s">
        <v>984</v>
      </c>
      <c r="CD20" s="1297">
        <f>CD17*CD18*CD19</f>
        <v>0</v>
      </c>
      <c r="CE20" s="1297"/>
      <c r="CF20" s="1297"/>
      <c r="CG20" s="1297"/>
      <c r="CH20" s="1297"/>
      <c r="CI20" s="1297"/>
      <c r="CJ20" s="1297"/>
      <c r="CK20" s="1297"/>
      <c r="CL20" s="459"/>
      <c r="CM20" s="1294" t="s">
        <v>989</v>
      </c>
      <c r="CN20" s="1295"/>
      <c r="CO20" s="1295"/>
      <c r="CP20" s="1295"/>
      <c r="CQ20" s="1295"/>
      <c r="CR20" s="1295"/>
      <c r="CS20" s="1295"/>
      <c r="CT20" s="1295"/>
      <c r="CU20" s="1295"/>
      <c r="CV20" s="1295"/>
      <c r="CW20" s="1295"/>
      <c r="CX20" s="1295"/>
      <c r="CY20" s="1295"/>
      <c r="CZ20" s="1295"/>
      <c r="DA20" s="1295"/>
      <c r="DB20" s="1295"/>
      <c r="DC20" s="1295"/>
      <c r="DD20" s="1295"/>
      <c r="DE20" s="1295"/>
      <c r="DF20" s="1295"/>
      <c r="DG20" s="1295"/>
      <c r="DH20" s="1295"/>
      <c r="DI20" s="1295"/>
      <c r="DJ20" s="1295"/>
      <c r="DK20" s="1295"/>
      <c r="DL20" s="1295"/>
      <c r="DM20" s="1295"/>
      <c r="DN20" s="1295"/>
      <c r="DO20" s="1295"/>
      <c r="DP20" s="1295"/>
      <c r="DQ20" s="1295"/>
      <c r="DR20" s="1295"/>
      <c r="DS20" s="1295"/>
      <c r="DT20" s="1295"/>
      <c r="DU20" s="1296"/>
    </row>
    <row r="21" spans="1:127" s="453" customFormat="1" ht="23.25" x14ac:dyDescent="0.35">
      <c r="A21" s="452"/>
      <c r="B21" s="1288"/>
      <c r="C21" s="1289"/>
      <c r="D21" s="1289"/>
      <c r="E21" s="1496"/>
      <c r="F21" s="1496"/>
      <c r="G21" s="1496"/>
      <c r="H21" s="1496"/>
      <c r="I21" s="1496"/>
      <c r="J21" s="1496"/>
      <c r="K21" s="1496"/>
      <c r="L21" s="1496"/>
      <c r="M21" s="1496"/>
      <c r="N21" s="1496"/>
      <c r="O21" s="1496"/>
      <c r="P21" s="1496"/>
      <c r="Q21" s="1496"/>
      <c r="R21" s="459"/>
      <c r="S21" s="1500" t="s">
        <v>985</v>
      </c>
      <c r="T21" s="1501"/>
      <c r="U21" s="1501"/>
      <c r="V21" s="1501"/>
      <c r="W21" s="1501"/>
      <c r="X21" s="1501"/>
      <c r="Y21" s="1501"/>
      <c r="Z21" s="1501"/>
      <c r="AA21" s="1501"/>
      <c r="AB21" s="1501"/>
      <c r="AC21" s="1497"/>
      <c r="AD21" s="1497"/>
      <c r="AE21" s="1497"/>
      <c r="AF21" s="1497"/>
      <c r="AG21" s="1497"/>
      <c r="AH21" s="1497"/>
      <c r="AI21" s="1497"/>
      <c r="AJ21" s="1497"/>
      <c r="AK21" s="1497"/>
      <c r="AL21" s="1497"/>
      <c r="AM21" s="1497"/>
      <c r="AN21" s="1497"/>
      <c r="AO21" s="1497"/>
      <c r="AP21" s="1497"/>
      <c r="AQ21" s="1497"/>
      <c r="AR21" s="1497"/>
      <c r="AS21" s="1497"/>
      <c r="AT21" s="1497"/>
      <c r="AU21" s="1497"/>
      <c r="AV21" s="1497"/>
      <c r="AW21" s="1497"/>
      <c r="AX21" s="1497"/>
      <c r="AY21" s="459"/>
      <c r="AZ21" s="454"/>
      <c r="BA21" s="455"/>
      <c r="BB21" s="455"/>
      <c r="BC21" s="455"/>
      <c r="BD21" s="455"/>
      <c r="BE21" s="455"/>
      <c r="BF21" s="455"/>
      <c r="BG21" s="455"/>
      <c r="BH21" s="455"/>
      <c r="BI21" s="458" t="s">
        <v>986</v>
      </c>
      <c r="BJ21" s="1498"/>
      <c r="BK21" s="1498"/>
      <c r="BL21" s="1498"/>
      <c r="BM21" s="1498"/>
      <c r="BN21" s="1498"/>
      <c r="BO21" s="455"/>
      <c r="BP21" s="459"/>
      <c r="BQ21" s="454"/>
      <c r="BR21" s="455"/>
      <c r="BS21" s="455"/>
      <c r="BT21" s="455"/>
      <c r="BU21" s="455"/>
      <c r="BV21" s="455"/>
      <c r="BW21" s="455"/>
      <c r="BX21" s="455"/>
      <c r="BY21" s="455"/>
      <c r="BZ21" s="455"/>
      <c r="CA21" s="455"/>
      <c r="CB21" s="455"/>
      <c r="CC21" s="458" t="s">
        <v>987</v>
      </c>
      <c r="CD21" s="1499"/>
      <c r="CE21" s="1499"/>
      <c r="CF21" s="1499"/>
      <c r="CG21" s="1499"/>
      <c r="CH21" s="1499"/>
      <c r="CI21" s="1499"/>
      <c r="CJ21" s="1499"/>
      <c r="CK21" s="1499"/>
      <c r="CL21" s="459"/>
      <c r="CM21" s="1306" t="s">
        <v>261</v>
      </c>
      <c r="CN21" s="1307"/>
      <c r="CO21" s="1307"/>
      <c r="CP21" s="1307"/>
      <c r="CQ21" s="1307"/>
      <c r="CR21" s="1307"/>
      <c r="CS21" s="1307"/>
      <c r="CT21" s="1307"/>
      <c r="CU21" s="1307"/>
      <c r="CV21" s="1307"/>
      <c r="CW21" s="1307"/>
      <c r="CX21" s="1307"/>
      <c r="CY21" s="1307"/>
      <c r="CZ21" s="1307"/>
      <c r="DA21" s="1307"/>
      <c r="DB21" s="1307"/>
      <c r="DC21" s="1307"/>
      <c r="DD21" s="1307"/>
      <c r="DE21" s="1307"/>
      <c r="DF21" s="1307"/>
      <c r="DG21" s="1307"/>
      <c r="DH21" s="1307"/>
      <c r="DI21" s="1307"/>
      <c r="DJ21" s="1307"/>
      <c r="DK21" s="1307"/>
      <c r="DL21" s="1307"/>
      <c r="DM21" s="1307"/>
      <c r="DN21" s="1307"/>
      <c r="DO21" s="1307"/>
      <c r="DP21" s="1307"/>
      <c r="DQ21" s="1307"/>
      <c r="DR21" s="1307"/>
      <c r="DS21" s="1307"/>
      <c r="DT21" s="1307"/>
      <c r="DU21" s="1308"/>
    </row>
    <row r="22" spans="1:127" s="453" customFormat="1" ht="23.25" x14ac:dyDescent="0.35">
      <c r="A22" s="452"/>
      <c r="B22" s="1288"/>
      <c r="C22" s="1289"/>
      <c r="D22" s="1289"/>
      <c r="E22" s="1496"/>
      <c r="F22" s="1496"/>
      <c r="G22" s="1496"/>
      <c r="H22" s="1496"/>
      <c r="I22" s="1496"/>
      <c r="J22" s="1496"/>
      <c r="K22" s="1496"/>
      <c r="L22" s="1496"/>
      <c r="M22" s="1496"/>
      <c r="N22" s="1496"/>
      <c r="O22" s="1496"/>
      <c r="P22" s="1496"/>
      <c r="Q22" s="1496"/>
      <c r="R22" s="459"/>
      <c r="S22" s="1500"/>
      <c r="T22" s="1501"/>
      <c r="U22" s="1501"/>
      <c r="V22" s="1501"/>
      <c r="W22" s="1501"/>
      <c r="X22" s="1501"/>
      <c r="Y22" s="1501"/>
      <c r="Z22" s="1501"/>
      <c r="AA22" s="1501"/>
      <c r="AB22" s="1501"/>
      <c r="AC22" s="1502"/>
      <c r="AD22" s="1502"/>
      <c r="AE22" s="1502"/>
      <c r="AF22" s="1502"/>
      <c r="AG22" s="1502"/>
      <c r="AH22" s="1502"/>
      <c r="AI22" s="1502"/>
      <c r="AJ22" s="1502"/>
      <c r="AK22" s="1502"/>
      <c r="AL22" s="1502"/>
      <c r="AM22" s="1502"/>
      <c r="AN22" s="1502"/>
      <c r="AO22" s="1502"/>
      <c r="AP22" s="1502"/>
      <c r="AQ22" s="1502"/>
      <c r="AR22" s="1502"/>
      <c r="AS22" s="1502"/>
      <c r="AT22" s="1502"/>
      <c r="AU22" s="1502"/>
      <c r="AV22" s="1502"/>
      <c r="AW22" s="1502"/>
      <c r="AX22" s="1502"/>
      <c r="AY22" s="459"/>
      <c r="AZ22" s="454"/>
      <c r="BA22" s="455"/>
      <c r="BB22" s="455"/>
      <c r="BC22" s="455"/>
      <c r="BD22" s="455"/>
      <c r="BE22" s="455"/>
      <c r="BF22" s="455"/>
      <c r="BG22" s="455"/>
      <c r="BH22" s="455"/>
      <c r="BI22" s="458" t="s">
        <v>975</v>
      </c>
      <c r="BJ22" s="1498"/>
      <c r="BK22" s="1498"/>
      <c r="BL22" s="1498"/>
      <c r="BM22" s="1498"/>
      <c r="BN22" s="1498"/>
      <c r="BO22" s="455"/>
      <c r="BP22" s="459"/>
      <c r="BQ22" s="454"/>
      <c r="BR22" s="460" t="s">
        <v>988</v>
      </c>
      <c r="BS22" s="455"/>
      <c r="BT22" s="455"/>
      <c r="BU22" s="455"/>
      <c r="BV22" s="455"/>
      <c r="BW22" s="455"/>
      <c r="BX22" s="455"/>
      <c r="BY22" s="455"/>
      <c r="BZ22" s="455"/>
      <c r="CA22" s="455"/>
      <c r="CB22" s="455"/>
      <c r="CC22" s="455"/>
      <c r="CD22" s="455"/>
      <c r="CE22" s="455"/>
      <c r="CF22" s="455"/>
      <c r="CG22" s="455"/>
      <c r="CH22" s="455"/>
      <c r="CI22" s="455"/>
      <c r="CJ22" s="455"/>
      <c r="CK22" s="455"/>
      <c r="CL22" s="459"/>
      <c r="CM22" s="1309" t="s">
        <v>262</v>
      </c>
      <c r="CN22" s="1283"/>
      <c r="CO22" s="1283"/>
      <c r="CP22" s="1283"/>
      <c r="CQ22" s="1283"/>
      <c r="CR22" s="1283"/>
      <c r="CS22" s="1283"/>
      <c r="CT22" s="1283"/>
      <c r="CU22" s="1283"/>
      <c r="CV22" s="1283"/>
      <c r="CW22" s="1283"/>
      <c r="CX22" s="1283"/>
      <c r="CY22" s="1283"/>
      <c r="CZ22" s="1283"/>
      <c r="DA22" s="1283"/>
      <c r="DB22" s="1283"/>
      <c r="DC22" s="1283"/>
      <c r="DD22" s="1283"/>
      <c r="DE22" s="1283"/>
      <c r="DF22" s="1283"/>
      <c r="DG22" s="1283"/>
      <c r="DH22" s="1283"/>
      <c r="DI22" s="1283"/>
      <c r="DJ22" s="1283"/>
      <c r="DK22" s="1283"/>
      <c r="DL22" s="1283"/>
      <c r="DM22" s="1310"/>
      <c r="DN22" s="1310"/>
      <c r="DO22" s="1310"/>
      <c r="DP22" s="1310"/>
      <c r="DQ22" s="1310"/>
      <c r="DR22" s="1310"/>
      <c r="DS22" s="1289" t="s">
        <v>429</v>
      </c>
      <c r="DT22" s="1289"/>
      <c r="DU22" s="1311"/>
    </row>
    <row r="23" spans="1:127" s="453" customFormat="1" ht="3.95" customHeight="1" thickBot="1" x14ac:dyDescent="0.4">
      <c r="A23" s="452"/>
      <c r="B23" s="454"/>
      <c r="C23" s="455"/>
      <c r="D23" s="455"/>
      <c r="E23" s="455"/>
      <c r="F23" s="455"/>
      <c r="G23" s="455"/>
      <c r="H23" s="455"/>
      <c r="I23" s="455"/>
      <c r="J23" s="455"/>
      <c r="K23" s="455"/>
      <c r="L23" s="455"/>
      <c r="M23" s="455"/>
      <c r="N23" s="455"/>
      <c r="O23" s="455"/>
      <c r="P23" s="455"/>
      <c r="Q23" s="455"/>
      <c r="R23" s="459"/>
      <c r="S23" s="454"/>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c r="AU23" s="455"/>
      <c r="AV23" s="455"/>
      <c r="AW23" s="455"/>
      <c r="AX23" s="455"/>
      <c r="AY23" s="459"/>
      <c r="AZ23" s="454"/>
      <c r="BA23" s="455"/>
      <c r="BB23" s="455"/>
      <c r="BC23" s="455"/>
      <c r="BD23" s="455"/>
      <c r="BE23" s="455"/>
      <c r="BF23" s="455"/>
      <c r="BG23" s="455"/>
      <c r="BH23" s="455"/>
      <c r="BI23" s="455"/>
      <c r="BJ23" s="455"/>
      <c r="BK23" s="455"/>
      <c r="BL23" s="455"/>
      <c r="BM23" s="455"/>
      <c r="BN23" s="455"/>
      <c r="BO23" s="455"/>
      <c r="BP23" s="459"/>
      <c r="BQ23" s="454"/>
      <c r="BR23" s="455"/>
      <c r="BS23" s="455"/>
      <c r="BT23" s="455"/>
      <c r="BU23" s="455"/>
      <c r="BV23" s="455"/>
      <c r="BW23" s="455"/>
      <c r="BX23" s="455"/>
      <c r="BY23" s="455"/>
      <c r="BZ23" s="455"/>
      <c r="CA23" s="455"/>
      <c r="CB23" s="455"/>
      <c r="CC23" s="455"/>
      <c r="CD23" s="455"/>
      <c r="CE23" s="455"/>
      <c r="CF23" s="455"/>
      <c r="CG23" s="455"/>
      <c r="CH23" s="455"/>
      <c r="CI23" s="455"/>
      <c r="CJ23" s="455"/>
      <c r="CK23" s="455"/>
      <c r="CL23" s="459"/>
      <c r="CM23" s="454"/>
      <c r="CN23" s="455"/>
      <c r="CO23" s="455"/>
      <c r="CP23" s="455"/>
      <c r="CQ23" s="455"/>
      <c r="CR23" s="455"/>
      <c r="CS23" s="455"/>
      <c r="CT23" s="455"/>
      <c r="CU23" s="455"/>
      <c r="CV23" s="455"/>
      <c r="CW23" s="455"/>
      <c r="CX23" s="455"/>
      <c r="CY23" s="455"/>
      <c r="CZ23" s="455"/>
      <c r="DA23" s="456"/>
      <c r="DB23" s="456"/>
      <c r="DC23" s="456"/>
      <c r="DD23" s="456"/>
      <c r="DE23" s="456"/>
      <c r="DF23" s="456"/>
      <c r="DG23" s="456"/>
      <c r="DH23" s="456"/>
      <c r="DI23" s="456"/>
      <c r="DJ23" s="456"/>
      <c r="DK23" s="456"/>
      <c r="DL23" s="456"/>
      <c r="DM23" s="456"/>
      <c r="DN23" s="456"/>
      <c r="DO23" s="456"/>
      <c r="DP23" s="456"/>
      <c r="DQ23" s="456"/>
      <c r="DR23" s="456"/>
      <c r="DS23" s="456"/>
      <c r="DT23" s="456"/>
      <c r="DU23" s="457"/>
    </row>
    <row r="24" spans="1:127" s="463" customFormat="1" ht="23.25" x14ac:dyDescent="0.35">
      <c r="A24" s="461"/>
      <c r="B24" s="1577" t="s">
        <v>182</v>
      </c>
      <c r="C24" s="1578"/>
      <c r="D24" s="1578"/>
      <c r="E24" s="1578"/>
      <c r="F24" s="1578"/>
      <c r="G24" s="1578"/>
      <c r="H24" s="1578"/>
      <c r="I24" s="1578"/>
      <c r="J24" s="1578"/>
      <c r="K24" s="1578"/>
      <c r="L24" s="1578"/>
      <c r="M24" s="1578"/>
      <c r="N24" s="1578"/>
      <c r="O24" s="1578"/>
      <c r="P24" s="1578"/>
      <c r="Q24" s="1578"/>
      <c r="R24" s="1578"/>
      <c r="S24" s="1578"/>
      <c r="T24" s="1578"/>
      <c r="U24" s="1578"/>
      <c r="V24" s="1578"/>
      <c r="W24" s="1578"/>
      <c r="X24" s="1578"/>
      <c r="Y24" s="1578"/>
      <c r="Z24" s="1578"/>
      <c r="AA24" s="1578"/>
      <c r="AB24" s="1578"/>
      <c r="AC24" s="1578"/>
      <c r="AD24" s="1578"/>
      <c r="AE24" s="1578"/>
      <c r="AF24" s="1578"/>
      <c r="AG24" s="1578"/>
      <c r="AH24" s="1578"/>
      <c r="AI24" s="1578"/>
      <c r="AJ24" s="1578"/>
      <c r="AK24" s="1578"/>
      <c r="AL24" s="1578"/>
      <c r="AM24" s="1578"/>
      <c r="AN24" s="1578"/>
      <c r="AO24" s="1578"/>
      <c r="AP24" s="1578"/>
      <c r="AQ24" s="1578"/>
      <c r="AR24" s="1578"/>
      <c r="AS24" s="1578"/>
      <c r="AT24" s="1578"/>
      <c r="AU24" s="1578"/>
      <c r="AV24" s="1578"/>
      <c r="AW24" s="1578"/>
      <c r="AX24" s="1578"/>
      <c r="AY24" s="1578"/>
      <c r="AZ24" s="1578"/>
      <c r="BA24" s="1578"/>
      <c r="BB24" s="1578"/>
      <c r="BC24" s="1578"/>
      <c r="BD24" s="1579"/>
      <c r="BE24" s="462"/>
      <c r="BF24" s="1577" t="s">
        <v>199</v>
      </c>
      <c r="BG24" s="1578"/>
      <c r="BH24" s="1578"/>
      <c r="BI24" s="1578"/>
      <c r="BJ24" s="1578"/>
      <c r="BK24" s="1578"/>
      <c r="BL24" s="1578"/>
      <c r="BM24" s="1578"/>
      <c r="BN24" s="1578"/>
      <c r="BO24" s="1578"/>
      <c r="BP24" s="1578"/>
      <c r="BQ24" s="1578"/>
      <c r="BR24" s="1578"/>
      <c r="BS24" s="1578"/>
      <c r="BT24" s="1578"/>
      <c r="BU24" s="1578"/>
      <c r="BV24" s="1578"/>
      <c r="BW24" s="1578"/>
      <c r="BX24" s="1578"/>
      <c r="BY24" s="1578"/>
      <c r="BZ24" s="1578"/>
      <c r="CA24" s="1578"/>
      <c r="CB24" s="1578"/>
      <c r="CC24" s="1578"/>
      <c r="CD24" s="1578"/>
      <c r="CE24" s="1578"/>
      <c r="CF24" s="1578"/>
      <c r="CG24" s="1578"/>
      <c r="CH24" s="1578"/>
      <c r="CI24" s="1578"/>
      <c r="CJ24" s="1578"/>
      <c r="CK24" s="1578"/>
      <c r="CL24" s="1578"/>
      <c r="CM24" s="1578"/>
      <c r="CN24" s="1578"/>
      <c r="CO24" s="1578"/>
      <c r="CP24" s="1578"/>
      <c r="CQ24" s="1578"/>
      <c r="CR24" s="1578"/>
      <c r="CS24" s="1578"/>
      <c r="CT24" s="1578"/>
      <c r="CU24" s="1578"/>
      <c r="CV24" s="1578"/>
      <c r="CW24" s="1578"/>
      <c r="CX24" s="1578"/>
      <c r="CY24" s="1578"/>
      <c r="CZ24" s="1578"/>
      <c r="DA24" s="1578"/>
      <c r="DB24" s="1578"/>
      <c r="DC24" s="1578"/>
      <c r="DD24" s="1578"/>
      <c r="DE24" s="1578"/>
      <c r="DF24" s="1578"/>
      <c r="DG24" s="1578"/>
      <c r="DH24" s="1578"/>
      <c r="DI24" s="1578"/>
      <c r="DJ24" s="1578"/>
      <c r="DK24" s="1578"/>
      <c r="DL24" s="1578"/>
      <c r="DM24" s="1578"/>
      <c r="DN24" s="1578"/>
      <c r="DO24" s="1578"/>
      <c r="DP24" s="1578"/>
      <c r="DQ24" s="1578"/>
      <c r="DR24" s="1578"/>
      <c r="DS24" s="1578"/>
      <c r="DT24" s="1578"/>
      <c r="DU24" s="1579"/>
    </row>
    <row r="25" spans="1:127" s="463" customFormat="1" ht="23.25" x14ac:dyDescent="0.35">
      <c r="A25" s="461"/>
      <c r="B25" s="1580" t="s">
        <v>653</v>
      </c>
      <c r="C25" s="1581"/>
      <c r="D25" s="1581"/>
      <c r="E25" s="1581"/>
      <c r="F25" s="1581"/>
      <c r="G25" s="1588" t="s">
        <v>990</v>
      </c>
      <c r="H25" s="1581"/>
      <c r="I25" s="1581"/>
      <c r="J25" s="1581"/>
      <c r="K25" s="1581"/>
      <c r="L25" s="1581"/>
      <c r="M25" s="1581"/>
      <c r="N25" s="1581"/>
      <c r="O25" s="1581"/>
      <c r="P25" s="1581"/>
      <c r="Q25" s="1581"/>
      <c r="R25" s="1581"/>
      <c r="S25" s="1581"/>
      <c r="T25" s="1581"/>
      <c r="U25" s="1581"/>
      <c r="V25" s="1581"/>
      <c r="W25" s="1581"/>
      <c r="X25" s="1581"/>
      <c r="Y25" s="1581"/>
      <c r="Z25" s="1581"/>
      <c r="AA25" s="1581"/>
      <c r="AB25" s="1583"/>
      <c r="AC25" s="462"/>
      <c r="AD25" s="1582" t="s">
        <v>653</v>
      </c>
      <c r="AE25" s="1581"/>
      <c r="AF25" s="1581"/>
      <c r="AG25" s="1581"/>
      <c r="AH25" s="1583"/>
      <c r="AI25" s="1582" t="s">
        <v>990</v>
      </c>
      <c r="AJ25" s="1581"/>
      <c r="AK25" s="1581"/>
      <c r="AL25" s="1581"/>
      <c r="AM25" s="1581"/>
      <c r="AN25" s="1581"/>
      <c r="AO25" s="1581"/>
      <c r="AP25" s="1581"/>
      <c r="AQ25" s="1581"/>
      <c r="AR25" s="1581"/>
      <c r="AS25" s="1581"/>
      <c r="AT25" s="1581"/>
      <c r="AU25" s="1581"/>
      <c r="AV25" s="1581"/>
      <c r="AW25" s="1581"/>
      <c r="AX25" s="1581"/>
      <c r="AY25" s="1581"/>
      <c r="AZ25" s="1581"/>
      <c r="BA25" s="1581"/>
      <c r="BB25" s="1581"/>
      <c r="BC25" s="1581"/>
      <c r="BD25" s="1589"/>
      <c r="BE25" s="462"/>
      <c r="BF25" s="1590" t="s">
        <v>653</v>
      </c>
      <c r="BG25" s="1591"/>
      <c r="BH25" s="1591"/>
      <c r="BI25" s="1591"/>
      <c r="BJ25" s="1591"/>
      <c r="BK25" s="1582" t="s">
        <v>991</v>
      </c>
      <c r="BL25" s="1581"/>
      <c r="BM25" s="1581"/>
      <c r="BN25" s="1581"/>
      <c r="BO25" s="1581"/>
      <c r="BP25" s="1581"/>
      <c r="BQ25" s="1581"/>
      <c r="BR25" s="1581"/>
      <c r="BS25" s="1581"/>
      <c r="BT25" s="1581"/>
      <c r="BU25" s="1581"/>
      <c r="BV25" s="1581"/>
      <c r="BW25" s="1581"/>
      <c r="BX25" s="1581"/>
      <c r="BY25" s="1581"/>
      <c r="BZ25" s="1581"/>
      <c r="CA25" s="1581"/>
      <c r="CB25" s="1581"/>
      <c r="CC25" s="1581"/>
      <c r="CD25" s="1581"/>
      <c r="CE25" s="1581"/>
      <c r="CF25" s="1581"/>
      <c r="CG25" s="1581"/>
      <c r="CH25" s="1581"/>
      <c r="CI25" s="1583"/>
      <c r="CJ25" s="464"/>
      <c r="CK25" s="1584" t="s">
        <v>653</v>
      </c>
      <c r="CL25" s="1585"/>
      <c r="CM25" s="1585"/>
      <c r="CN25" s="1585"/>
      <c r="CO25" s="1586"/>
      <c r="CP25" s="1584" t="s">
        <v>991</v>
      </c>
      <c r="CQ25" s="1585"/>
      <c r="CR25" s="1585"/>
      <c r="CS25" s="1585"/>
      <c r="CT25" s="1585"/>
      <c r="CU25" s="1585"/>
      <c r="CV25" s="1585"/>
      <c r="CW25" s="1585"/>
      <c r="CX25" s="1585"/>
      <c r="CY25" s="1585"/>
      <c r="CZ25" s="1585"/>
      <c r="DA25" s="1585"/>
      <c r="DB25" s="1585"/>
      <c r="DC25" s="1585"/>
      <c r="DD25" s="1585"/>
      <c r="DE25" s="1585"/>
      <c r="DF25" s="1585"/>
      <c r="DG25" s="1585"/>
      <c r="DH25" s="1585"/>
      <c r="DI25" s="1585"/>
      <c r="DJ25" s="1585"/>
      <c r="DK25" s="1585"/>
      <c r="DL25" s="1585"/>
      <c r="DM25" s="1585"/>
      <c r="DN25" s="1585"/>
      <c r="DO25" s="1585"/>
      <c r="DP25" s="1585"/>
      <c r="DQ25" s="1585"/>
      <c r="DR25" s="1585"/>
      <c r="DS25" s="1585"/>
      <c r="DT25" s="1585"/>
      <c r="DU25" s="1587"/>
    </row>
    <row r="26" spans="1:127" s="463" customFormat="1" ht="23.25" x14ac:dyDescent="0.35">
      <c r="A26" s="461"/>
      <c r="B26" s="1494">
        <v>0</v>
      </c>
      <c r="C26" s="1492"/>
      <c r="D26" s="1492"/>
      <c r="E26" s="1492"/>
      <c r="F26" s="1493"/>
      <c r="G26" s="1487" t="str">
        <f t="shared" ref="G26:G37" si="0">VLOOKUP($B26, $A$105:$AR$130,7)</f>
        <v>No Device</v>
      </c>
      <c r="H26" s="1488"/>
      <c r="I26" s="1488"/>
      <c r="J26" s="1488"/>
      <c r="K26" s="1488"/>
      <c r="L26" s="1488"/>
      <c r="M26" s="1488"/>
      <c r="N26" s="1488"/>
      <c r="O26" s="1488"/>
      <c r="P26" s="1488"/>
      <c r="Q26" s="1488"/>
      <c r="R26" s="1488"/>
      <c r="S26" s="1488"/>
      <c r="T26" s="1488"/>
      <c r="U26" s="1488"/>
      <c r="V26" s="1488"/>
      <c r="W26" s="1488"/>
      <c r="X26" s="1488"/>
      <c r="Y26" s="1488"/>
      <c r="Z26" s="1488"/>
      <c r="AA26" s="1488"/>
      <c r="AB26" s="1489"/>
      <c r="AC26" s="465"/>
      <c r="AD26" s="1491">
        <v>12</v>
      </c>
      <c r="AE26" s="1492"/>
      <c r="AF26" s="1492"/>
      <c r="AG26" s="1492"/>
      <c r="AH26" s="1493"/>
      <c r="AI26" s="1487" t="str">
        <f t="shared" ref="AI26:AI37" si="1">VLOOKUP($AD26, $A$105:$AR$130,7)</f>
        <v>Screening, Dry</v>
      </c>
      <c r="AJ26" s="1488"/>
      <c r="AK26" s="1488"/>
      <c r="AL26" s="1488"/>
      <c r="AM26" s="1488"/>
      <c r="AN26" s="1488"/>
      <c r="AO26" s="1488"/>
      <c r="AP26" s="1488"/>
      <c r="AQ26" s="1488"/>
      <c r="AR26" s="1488"/>
      <c r="AS26" s="1488"/>
      <c r="AT26" s="1488"/>
      <c r="AU26" s="1488"/>
      <c r="AV26" s="1488"/>
      <c r="AW26" s="1488"/>
      <c r="AX26" s="1488"/>
      <c r="AY26" s="1488"/>
      <c r="AZ26" s="1488"/>
      <c r="BA26" s="1488"/>
      <c r="BB26" s="1488"/>
      <c r="BC26" s="1488"/>
      <c r="BD26" s="1490"/>
      <c r="BE26" s="462"/>
      <c r="BF26" s="1495">
        <v>0</v>
      </c>
      <c r="BG26" s="1380"/>
      <c r="BH26" s="1380"/>
      <c r="BI26" s="1380"/>
      <c r="BJ26" s="1380"/>
      <c r="BK26" s="1487" t="str">
        <f t="shared" ref="BK26:BK37" si="2">VLOOKUP($BF26, $A$174:$AU$196,7)</f>
        <v>None</v>
      </c>
      <c r="BL26" s="1488"/>
      <c r="BM26" s="1488"/>
      <c r="BN26" s="1488"/>
      <c r="BO26" s="1488"/>
      <c r="BP26" s="1488"/>
      <c r="BQ26" s="1488"/>
      <c r="BR26" s="1488"/>
      <c r="BS26" s="1488"/>
      <c r="BT26" s="1488"/>
      <c r="BU26" s="1488"/>
      <c r="BV26" s="1488"/>
      <c r="BW26" s="1488"/>
      <c r="BX26" s="1488"/>
      <c r="BY26" s="1488"/>
      <c r="BZ26" s="1488"/>
      <c r="CA26" s="1488"/>
      <c r="CB26" s="1488"/>
      <c r="CC26" s="1488"/>
      <c r="CD26" s="1488"/>
      <c r="CE26" s="1488"/>
      <c r="CF26" s="1488"/>
      <c r="CG26" s="1488"/>
      <c r="CH26" s="1488"/>
      <c r="CI26" s="1489"/>
      <c r="CJ26" s="464"/>
      <c r="CK26" s="1484">
        <v>11</v>
      </c>
      <c r="CL26" s="1485"/>
      <c r="CM26" s="1485"/>
      <c r="CN26" s="1485"/>
      <c r="CO26" s="1486"/>
      <c r="CP26" s="1557" t="str">
        <f t="shared" ref="CP26:CP37" si="3">VLOOKUP($CK26, $A$174:$AU$196,7)</f>
        <v>Gravel Bed Filters</v>
      </c>
      <c r="CQ26" s="1558"/>
      <c r="CR26" s="1558"/>
      <c r="CS26" s="1558"/>
      <c r="CT26" s="1558"/>
      <c r="CU26" s="1558"/>
      <c r="CV26" s="1558"/>
      <c r="CW26" s="1558"/>
      <c r="CX26" s="1558"/>
      <c r="CY26" s="1558"/>
      <c r="CZ26" s="1558"/>
      <c r="DA26" s="1558"/>
      <c r="DB26" s="1558"/>
      <c r="DC26" s="1558"/>
      <c r="DD26" s="1558"/>
      <c r="DE26" s="1558"/>
      <c r="DF26" s="1558"/>
      <c r="DG26" s="1558"/>
      <c r="DH26" s="1558"/>
      <c r="DI26" s="1558"/>
      <c r="DJ26" s="1558"/>
      <c r="DK26" s="1558"/>
      <c r="DL26" s="1558"/>
      <c r="DM26" s="1558"/>
      <c r="DN26" s="1558"/>
      <c r="DO26" s="1558"/>
      <c r="DP26" s="1558"/>
      <c r="DQ26" s="1558"/>
      <c r="DR26" s="1558"/>
      <c r="DS26" s="1558"/>
      <c r="DT26" s="1558"/>
      <c r="DU26" s="1559"/>
      <c r="DV26" s="461"/>
      <c r="DW26" s="461"/>
    </row>
    <row r="27" spans="1:127" s="463" customFormat="1" ht="23.25" x14ac:dyDescent="0.35">
      <c r="A27" s="461"/>
      <c r="B27" s="1494">
        <v>1</v>
      </c>
      <c r="C27" s="1492"/>
      <c r="D27" s="1492"/>
      <c r="E27" s="1492"/>
      <c r="F27" s="1493"/>
      <c r="G27" s="1487" t="str">
        <f t="shared" si="0"/>
        <v>Dump to Hopper, truck, pile  (Note 2)</v>
      </c>
      <c r="H27" s="1488"/>
      <c r="I27" s="1488"/>
      <c r="J27" s="1488"/>
      <c r="K27" s="1488"/>
      <c r="L27" s="1488"/>
      <c r="M27" s="1488"/>
      <c r="N27" s="1488"/>
      <c r="O27" s="1488"/>
      <c r="P27" s="1488"/>
      <c r="Q27" s="1488"/>
      <c r="R27" s="1488"/>
      <c r="S27" s="1488"/>
      <c r="T27" s="1488"/>
      <c r="U27" s="1488"/>
      <c r="V27" s="1488"/>
      <c r="W27" s="1488"/>
      <c r="X27" s="1488"/>
      <c r="Y27" s="1488"/>
      <c r="Z27" s="1488"/>
      <c r="AA27" s="1488"/>
      <c r="AB27" s="1489"/>
      <c r="AC27" s="466"/>
      <c r="AD27" s="1491">
        <v>13</v>
      </c>
      <c r="AE27" s="1492"/>
      <c r="AF27" s="1492"/>
      <c r="AG27" s="1492"/>
      <c r="AH27" s="1493"/>
      <c r="AI27" s="1487" t="str">
        <f t="shared" si="1"/>
        <v>Screening, Wet Washing  (Note 4)</v>
      </c>
      <c r="AJ27" s="1488"/>
      <c r="AK27" s="1488"/>
      <c r="AL27" s="1488"/>
      <c r="AM27" s="1488"/>
      <c r="AN27" s="1488"/>
      <c r="AO27" s="1488"/>
      <c r="AP27" s="1488"/>
      <c r="AQ27" s="1488"/>
      <c r="AR27" s="1488"/>
      <c r="AS27" s="1488"/>
      <c r="AT27" s="1488"/>
      <c r="AU27" s="1488"/>
      <c r="AV27" s="1488"/>
      <c r="AW27" s="1488"/>
      <c r="AX27" s="1488"/>
      <c r="AY27" s="1488"/>
      <c r="AZ27" s="1488"/>
      <c r="BA27" s="1488"/>
      <c r="BB27" s="1488"/>
      <c r="BC27" s="1488"/>
      <c r="BD27" s="1490"/>
      <c r="BE27" s="462"/>
      <c r="BF27" s="1495">
        <v>1</v>
      </c>
      <c r="BG27" s="1380"/>
      <c r="BH27" s="1380"/>
      <c r="BI27" s="1380"/>
      <c r="BJ27" s="1380"/>
      <c r="BK27" s="1487" t="str">
        <f t="shared" si="2"/>
        <v>Water Spray, Point of Application</v>
      </c>
      <c r="BL27" s="1488"/>
      <c r="BM27" s="1488"/>
      <c r="BN27" s="1488"/>
      <c r="BO27" s="1488"/>
      <c r="BP27" s="1488"/>
      <c r="BQ27" s="1488"/>
      <c r="BR27" s="1488"/>
      <c r="BS27" s="1488"/>
      <c r="BT27" s="1488"/>
      <c r="BU27" s="1488"/>
      <c r="BV27" s="1488"/>
      <c r="BW27" s="1488"/>
      <c r="BX27" s="1488"/>
      <c r="BY27" s="1488"/>
      <c r="BZ27" s="1488"/>
      <c r="CA27" s="1488"/>
      <c r="CB27" s="1488"/>
      <c r="CC27" s="1488"/>
      <c r="CD27" s="1488"/>
      <c r="CE27" s="1488"/>
      <c r="CF27" s="1488"/>
      <c r="CG27" s="1488"/>
      <c r="CH27" s="1488"/>
      <c r="CI27" s="1489"/>
      <c r="CJ27" s="464"/>
      <c r="CK27" s="1484">
        <v>12</v>
      </c>
      <c r="CL27" s="1485"/>
      <c r="CM27" s="1485"/>
      <c r="CN27" s="1485"/>
      <c r="CO27" s="1486"/>
      <c r="CP27" s="1557" t="str">
        <f t="shared" si="3"/>
        <v>Spray Tower (Low Efficiency)</v>
      </c>
      <c r="CQ27" s="1558"/>
      <c r="CR27" s="1558"/>
      <c r="CS27" s="1558"/>
      <c r="CT27" s="1558"/>
      <c r="CU27" s="1558"/>
      <c r="CV27" s="1558"/>
      <c r="CW27" s="1558"/>
      <c r="CX27" s="1558"/>
      <c r="CY27" s="1558"/>
      <c r="CZ27" s="1558"/>
      <c r="DA27" s="1558"/>
      <c r="DB27" s="1558"/>
      <c r="DC27" s="1558"/>
      <c r="DD27" s="1558"/>
      <c r="DE27" s="1558"/>
      <c r="DF27" s="1558"/>
      <c r="DG27" s="1558"/>
      <c r="DH27" s="1558"/>
      <c r="DI27" s="1558"/>
      <c r="DJ27" s="1558"/>
      <c r="DK27" s="1558"/>
      <c r="DL27" s="1558"/>
      <c r="DM27" s="1558"/>
      <c r="DN27" s="1558"/>
      <c r="DO27" s="1558"/>
      <c r="DP27" s="1558"/>
      <c r="DQ27" s="1558"/>
      <c r="DR27" s="1558"/>
      <c r="DS27" s="1558"/>
      <c r="DT27" s="1558"/>
      <c r="DU27" s="1559"/>
      <c r="DV27" s="461"/>
      <c r="DW27" s="461"/>
    </row>
    <row r="28" spans="1:127" s="463" customFormat="1" ht="23.25" x14ac:dyDescent="0.35">
      <c r="A28" s="461"/>
      <c r="B28" s="1494">
        <v>2</v>
      </c>
      <c r="C28" s="1492"/>
      <c r="D28" s="1492"/>
      <c r="E28" s="1492"/>
      <c r="F28" s="1493"/>
      <c r="G28" s="1487" t="str">
        <f t="shared" si="0"/>
        <v>Grizzly  (Note 2)</v>
      </c>
      <c r="H28" s="1488"/>
      <c r="I28" s="1488"/>
      <c r="J28" s="1488"/>
      <c r="K28" s="1488"/>
      <c r="L28" s="1488"/>
      <c r="M28" s="1488"/>
      <c r="N28" s="1488"/>
      <c r="O28" s="1488"/>
      <c r="P28" s="1488"/>
      <c r="Q28" s="1488"/>
      <c r="R28" s="1488"/>
      <c r="S28" s="1488"/>
      <c r="T28" s="1488"/>
      <c r="U28" s="1488"/>
      <c r="V28" s="1488"/>
      <c r="W28" s="1488"/>
      <c r="X28" s="1488"/>
      <c r="Y28" s="1488"/>
      <c r="Z28" s="1488"/>
      <c r="AA28" s="1488"/>
      <c r="AB28" s="1489"/>
      <c r="AC28" s="466"/>
      <c r="AD28" s="1491">
        <v>14</v>
      </c>
      <c r="AE28" s="1492"/>
      <c r="AF28" s="1492"/>
      <c r="AG28" s="1492"/>
      <c r="AH28" s="1493"/>
      <c r="AI28" s="1487" t="str">
        <f t="shared" si="1"/>
        <v>Screening, Controlled (Note 5)</v>
      </c>
      <c r="AJ28" s="1488"/>
      <c r="AK28" s="1488"/>
      <c r="AL28" s="1488"/>
      <c r="AM28" s="1488"/>
      <c r="AN28" s="1488"/>
      <c r="AO28" s="1488"/>
      <c r="AP28" s="1488"/>
      <c r="AQ28" s="1488"/>
      <c r="AR28" s="1488"/>
      <c r="AS28" s="1488"/>
      <c r="AT28" s="1488"/>
      <c r="AU28" s="1488"/>
      <c r="AV28" s="1488"/>
      <c r="AW28" s="1488"/>
      <c r="AX28" s="1488"/>
      <c r="AY28" s="1488"/>
      <c r="AZ28" s="1488"/>
      <c r="BA28" s="1488"/>
      <c r="BB28" s="1488"/>
      <c r="BC28" s="1488"/>
      <c r="BD28" s="1490"/>
      <c r="BE28" s="467"/>
      <c r="BF28" s="1494">
        <v>2</v>
      </c>
      <c r="BG28" s="1492"/>
      <c r="BH28" s="1492"/>
      <c r="BI28" s="1492"/>
      <c r="BJ28" s="1492"/>
      <c r="BK28" s="1487" t="str">
        <f t="shared" si="2"/>
        <v>Spray with Additives, Point of Application</v>
      </c>
      <c r="BL28" s="1488"/>
      <c r="BM28" s="1488"/>
      <c r="BN28" s="1488"/>
      <c r="BO28" s="1488"/>
      <c r="BP28" s="1488"/>
      <c r="BQ28" s="1488"/>
      <c r="BR28" s="1488"/>
      <c r="BS28" s="1488"/>
      <c r="BT28" s="1488"/>
      <c r="BU28" s="1488"/>
      <c r="BV28" s="1488"/>
      <c r="BW28" s="1488"/>
      <c r="BX28" s="1488"/>
      <c r="BY28" s="1488"/>
      <c r="BZ28" s="1488"/>
      <c r="CA28" s="1488"/>
      <c r="CB28" s="1488"/>
      <c r="CC28" s="1488"/>
      <c r="CD28" s="1488"/>
      <c r="CE28" s="1488"/>
      <c r="CF28" s="1488"/>
      <c r="CG28" s="1488"/>
      <c r="CH28" s="1488"/>
      <c r="CI28" s="1489"/>
      <c r="CJ28" s="464"/>
      <c r="CK28" s="1484">
        <v>13</v>
      </c>
      <c r="CL28" s="1485"/>
      <c r="CM28" s="1485"/>
      <c r="CN28" s="1485"/>
      <c r="CO28" s="1486"/>
      <c r="CP28" s="1557" t="str">
        <f t="shared" si="3"/>
        <v>Wet Scrubber (Med Efficiency)</v>
      </c>
      <c r="CQ28" s="1558"/>
      <c r="CR28" s="1558"/>
      <c r="CS28" s="1558"/>
      <c r="CT28" s="1558"/>
      <c r="CU28" s="1558"/>
      <c r="CV28" s="1558"/>
      <c r="CW28" s="1558"/>
      <c r="CX28" s="1558"/>
      <c r="CY28" s="1558"/>
      <c r="CZ28" s="1558"/>
      <c r="DA28" s="1558"/>
      <c r="DB28" s="1558"/>
      <c r="DC28" s="1558"/>
      <c r="DD28" s="1558"/>
      <c r="DE28" s="1558"/>
      <c r="DF28" s="1558"/>
      <c r="DG28" s="1558"/>
      <c r="DH28" s="1558"/>
      <c r="DI28" s="1558"/>
      <c r="DJ28" s="1558"/>
      <c r="DK28" s="1558"/>
      <c r="DL28" s="1558"/>
      <c r="DM28" s="1558"/>
      <c r="DN28" s="1558"/>
      <c r="DO28" s="1558"/>
      <c r="DP28" s="1558"/>
      <c r="DQ28" s="1558"/>
      <c r="DR28" s="1558"/>
      <c r="DS28" s="1558"/>
      <c r="DT28" s="1558"/>
      <c r="DU28" s="1559"/>
      <c r="DV28" s="461"/>
      <c r="DW28" s="461"/>
    </row>
    <row r="29" spans="1:127" s="463" customFormat="1" ht="23.25" x14ac:dyDescent="0.35">
      <c r="A29" s="461"/>
      <c r="B29" s="1494">
        <v>3</v>
      </c>
      <c r="C29" s="1492"/>
      <c r="D29" s="1492"/>
      <c r="E29" s="1492"/>
      <c r="F29" s="1493"/>
      <c r="G29" s="1487" t="str">
        <f t="shared" si="0"/>
        <v>Hopper  (Note 2)</v>
      </c>
      <c r="H29" s="1488"/>
      <c r="I29" s="1488"/>
      <c r="J29" s="1488"/>
      <c r="K29" s="1488"/>
      <c r="L29" s="1488"/>
      <c r="M29" s="1488"/>
      <c r="N29" s="1488"/>
      <c r="O29" s="1488"/>
      <c r="P29" s="1488"/>
      <c r="Q29" s="1488"/>
      <c r="R29" s="1488"/>
      <c r="S29" s="1488"/>
      <c r="T29" s="1488"/>
      <c r="U29" s="1488"/>
      <c r="V29" s="1488"/>
      <c r="W29" s="1488"/>
      <c r="X29" s="1488"/>
      <c r="Y29" s="1488"/>
      <c r="Z29" s="1488"/>
      <c r="AA29" s="1488"/>
      <c r="AB29" s="1489"/>
      <c r="AC29" s="466"/>
      <c r="AD29" s="1491">
        <v>15</v>
      </c>
      <c r="AE29" s="1492"/>
      <c r="AF29" s="1492"/>
      <c r="AG29" s="1492"/>
      <c r="AH29" s="1493"/>
      <c r="AI29" s="1487" t="str">
        <f t="shared" si="1"/>
        <v>Silo, Filling - Pneumatic</v>
      </c>
      <c r="AJ29" s="1488"/>
      <c r="AK29" s="1488"/>
      <c r="AL29" s="1488"/>
      <c r="AM29" s="1488"/>
      <c r="AN29" s="1488"/>
      <c r="AO29" s="1488"/>
      <c r="AP29" s="1488"/>
      <c r="AQ29" s="1488"/>
      <c r="AR29" s="1488"/>
      <c r="AS29" s="1488"/>
      <c r="AT29" s="1488"/>
      <c r="AU29" s="1488"/>
      <c r="AV29" s="1488"/>
      <c r="AW29" s="1488"/>
      <c r="AX29" s="1488"/>
      <c r="AY29" s="1488"/>
      <c r="AZ29" s="1488"/>
      <c r="BA29" s="1488"/>
      <c r="BB29" s="1488"/>
      <c r="BC29" s="1488"/>
      <c r="BD29" s="1490"/>
      <c r="BE29" s="462"/>
      <c r="BF29" s="1494">
        <v>3</v>
      </c>
      <c r="BG29" s="1492"/>
      <c r="BH29" s="1492"/>
      <c r="BI29" s="1492"/>
      <c r="BJ29" s="1492"/>
      <c r="BK29" s="1487" t="str">
        <f t="shared" si="2"/>
        <v>Conveyor with Half Cover</v>
      </c>
      <c r="BL29" s="1488"/>
      <c r="BM29" s="1488"/>
      <c r="BN29" s="1488"/>
      <c r="BO29" s="1488"/>
      <c r="BP29" s="1488"/>
      <c r="BQ29" s="1488"/>
      <c r="BR29" s="1488"/>
      <c r="BS29" s="1488"/>
      <c r="BT29" s="1488"/>
      <c r="BU29" s="1488"/>
      <c r="BV29" s="1488"/>
      <c r="BW29" s="1488"/>
      <c r="BX29" s="1488"/>
      <c r="BY29" s="1488"/>
      <c r="BZ29" s="1488"/>
      <c r="CA29" s="1488"/>
      <c r="CB29" s="1488"/>
      <c r="CC29" s="1488"/>
      <c r="CD29" s="1488"/>
      <c r="CE29" s="1488"/>
      <c r="CF29" s="1488"/>
      <c r="CG29" s="1488"/>
      <c r="CH29" s="1488"/>
      <c r="CI29" s="1489"/>
      <c r="CJ29" s="464"/>
      <c r="CK29" s="1484">
        <v>14</v>
      </c>
      <c r="CL29" s="1485"/>
      <c r="CM29" s="1485"/>
      <c r="CN29" s="1485"/>
      <c r="CO29" s="1486"/>
      <c r="CP29" s="1557" t="str">
        <f t="shared" si="3"/>
        <v>Venturi Scrubber (High Efficiency)</v>
      </c>
      <c r="CQ29" s="1558"/>
      <c r="CR29" s="1558"/>
      <c r="CS29" s="1558"/>
      <c r="CT29" s="1558"/>
      <c r="CU29" s="1558"/>
      <c r="CV29" s="1558"/>
      <c r="CW29" s="1558"/>
      <c r="CX29" s="1558"/>
      <c r="CY29" s="1558"/>
      <c r="CZ29" s="1558"/>
      <c r="DA29" s="1558"/>
      <c r="DB29" s="1558"/>
      <c r="DC29" s="1558"/>
      <c r="DD29" s="1558"/>
      <c r="DE29" s="1558"/>
      <c r="DF29" s="1558"/>
      <c r="DG29" s="1558"/>
      <c r="DH29" s="1558"/>
      <c r="DI29" s="1558"/>
      <c r="DJ29" s="1558"/>
      <c r="DK29" s="1558"/>
      <c r="DL29" s="1558"/>
      <c r="DM29" s="1558"/>
      <c r="DN29" s="1558"/>
      <c r="DO29" s="1558"/>
      <c r="DP29" s="1558"/>
      <c r="DQ29" s="1558"/>
      <c r="DR29" s="1558"/>
      <c r="DS29" s="1558"/>
      <c r="DT29" s="1558"/>
      <c r="DU29" s="1559"/>
      <c r="DV29" s="468"/>
      <c r="DW29" s="469"/>
    </row>
    <row r="30" spans="1:127" s="463" customFormat="1" ht="23.25" x14ac:dyDescent="0.35">
      <c r="A30" s="461"/>
      <c r="B30" s="1494">
        <v>4</v>
      </c>
      <c r="C30" s="1492"/>
      <c r="D30" s="1492"/>
      <c r="E30" s="1492"/>
      <c r="F30" s="1493"/>
      <c r="G30" s="1487" t="str">
        <f t="shared" si="0"/>
        <v>Transfer Point  (Note 2)</v>
      </c>
      <c r="H30" s="1488"/>
      <c r="I30" s="1488"/>
      <c r="J30" s="1488"/>
      <c r="K30" s="1488"/>
      <c r="L30" s="1488"/>
      <c r="M30" s="1488"/>
      <c r="N30" s="1488"/>
      <c r="O30" s="1488"/>
      <c r="P30" s="1488"/>
      <c r="Q30" s="1488"/>
      <c r="R30" s="1488"/>
      <c r="S30" s="1488"/>
      <c r="T30" s="1488"/>
      <c r="U30" s="1488"/>
      <c r="V30" s="1488"/>
      <c r="W30" s="1488"/>
      <c r="X30" s="1488"/>
      <c r="Y30" s="1488"/>
      <c r="Z30" s="1488"/>
      <c r="AA30" s="1488"/>
      <c r="AB30" s="1489"/>
      <c r="AC30" s="466"/>
      <c r="AD30" s="1491">
        <v>16</v>
      </c>
      <c r="AE30" s="1492"/>
      <c r="AF30" s="1492"/>
      <c r="AG30" s="1492"/>
      <c r="AH30" s="1493"/>
      <c r="AI30" s="1487" t="str">
        <f t="shared" si="1"/>
        <v>Silo, Filling - Bucket Elevator</v>
      </c>
      <c r="AJ30" s="1488"/>
      <c r="AK30" s="1488"/>
      <c r="AL30" s="1488"/>
      <c r="AM30" s="1488"/>
      <c r="AN30" s="1488"/>
      <c r="AO30" s="1488"/>
      <c r="AP30" s="1488"/>
      <c r="AQ30" s="1488"/>
      <c r="AR30" s="1488"/>
      <c r="AS30" s="1488"/>
      <c r="AT30" s="1488"/>
      <c r="AU30" s="1488"/>
      <c r="AV30" s="1488"/>
      <c r="AW30" s="1488"/>
      <c r="AX30" s="1488"/>
      <c r="AY30" s="1488"/>
      <c r="AZ30" s="1488"/>
      <c r="BA30" s="1488"/>
      <c r="BB30" s="1488"/>
      <c r="BC30" s="1488"/>
      <c r="BD30" s="1490"/>
      <c r="BE30" s="470"/>
      <c r="BF30" s="1494">
        <v>4</v>
      </c>
      <c r="BG30" s="1492"/>
      <c r="BH30" s="1492"/>
      <c r="BI30" s="1492"/>
      <c r="BJ30" s="1492"/>
      <c r="BK30" s="1487" t="str">
        <f t="shared" si="2"/>
        <v>Conveyor with Three Quarter Cover</v>
      </c>
      <c r="BL30" s="1488"/>
      <c r="BM30" s="1488"/>
      <c r="BN30" s="1488"/>
      <c r="BO30" s="1488"/>
      <c r="BP30" s="1488"/>
      <c r="BQ30" s="1488"/>
      <c r="BR30" s="1488"/>
      <c r="BS30" s="1488"/>
      <c r="BT30" s="1488"/>
      <c r="BU30" s="1488"/>
      <c r="BV30" s="1488"/>
      <c r="BW30" s="1488"/>
      <c r="BX30" s="1488"/>
      <c r="BY30" s="1488"/>
      <c r="BZ30" s="1488"/>
      <c r="CA30" s="1488"/>
      <c r="CB30" s="1488"/>
      <c r="CC30" s="1488"/>
      <c r="CD30" s="1488"/>
      <c r="CE30" s="1488"/>
      <c r="CF30" s="1488"/>
      <c r="CG30" s="1488"/>
      <c r="CH30" s="1488"/>
      <c r="CI30" s="1489"/>
      <c r="CJ30" s="464"/>
      <c r="CK30" s="1484">
        <v>15</v>
      </c>
      <c r="CL30" s="1485"/>
      <c r="CM30" s="1485"/>
      <c r="CN30" s="1485"/>
      <c r="CO30" s="1486"/>
      <c r="CP30" s="1557" t="str">
        <f t="shared" si="3"/>
        <v>Baghouse with Multiple Pickups</v>
      </c>
      <c r="CQ30" s="1558"/>
      <c r="CR30" s="1558"/>
      <c r="CS30" s="1558"/>
      <c r="CT30" s="1558"/>
      <c r="CU30" s="1558"/>
      <c r="CV30" s="1558"/>
      <c r="CW30" s="1558"/>
      <c r="CX30" s="1558"/>
      <c r="CY30" s="1558"/>
      <c r="CZ30" s="1558"/>
      <c r="DA30" s="1558"/>
      <c r="DB30" s="1558"/>
      <c r="DC30" s="1558"/>
      <c r="DD30" s="1558"/>
      <c r="DE30" s="1558"/>
      <c r="DF30" s="1558"/>
      <c r="DG30" s="1558"/>
      <c r="DH30" s="1558"/>
      <c r="DI30" s="1558"/>
      <c r="DJ30" s="1558"/>
      <c r="DK30" s="1558"/>
      <c r="DL30" s="1558"/>
      <c r="DM30" s="1558"/>
      <c r="DN30" s="1558"/>
      <c r="DO30" s="1558"/>
      <c r="DP30" s="1558"/>
      <c r="DQ30" s="1558"/>
      <c r="DR30" s="1558"/>
      <c r="DS30" s="1558"/>
      <c r="DT30" s="1558"/>
      <c r="DU30" s="1559"/>
      <c r="DV30" s="461"/>
    </row>
    <row r="31" spans="1:127" s="463" customFormat="1" ht="23.25" x14ac:dyDescent="0.35">
      <c r="A31" s="461"/>
      <c r="B31" s="1494">
        <v>5</v>
      </c>
      <c r="C31" s="1492"/>
      <c r="D31" s="1492"/>
      <c r="E31" s="1492"/>
      <c r="F31" s="1493"/>
      <c r="G31" s="1487" t="str">
        <f t="shared" si="0"/>
        <v>Transfer Point, Controlled (Note 5)</v>
      </c>
      <c r="H31" s="1488"/>
      <c r="I31" s="1488"/>
      <c r="J31" s="1488"/>
      <c r="K31" s="1488"/>
      <c r="L31" s="1488"/>
      <c r="M31" s="1488"/>
      <c r="N31" s="1488"/>
      <c r="O31" s="1488"/>
      <c r="P31" s="1488"/>
      <c r="Q31" s="1488"/>
      <c r="R31" s="1488"/>
      <c r="S31" s="1488"/>
      <c r="T31" s="1488"/>
      <c r="U31" s="1488"/>
      <c r="V31" s="1488"/>
      <c r="W31" s="1488"/>
      <c r="X31" s="1488"/>
      <c r="Y31" s="1488"/>
      <c r="Z31" s="1488"/>
      <c r="AA31" s="1488"/>
      <c r="AB31" s="1489"/>
      <c r="AC31" s="466"/>
      <c r="AD31" s="1491">
        <v>17</v>
      </c>
      <c r="AE31" s="1492"/>
      <c r="AF31" s="1492"/>
      <c r="AG31" s="1492"/>
      <c r="AH31" s="1493"/>
      <c r="AI31" s="1487" t="str">
        <f t="shared" si="1"/>
        <v>Silo, discharge to Conveyor  (Note 2)</v>
      </c>
      <c r="AJ31" s="1488"/>
      <c r="AK31" s="1488"/>
      <c r="AL31" s="1488"/>
      <c r="AM31" s="1488"/>
      <c r="AN31" s="1488"/>
      <c r="AO31" s="1488"/>
      <c r="AP31" s="1488"/>
      <c r="AQ31" s="1488"/>
      <c r="AR31" s="1488"/>
      <c r="AS31" s="1488"/>
      <c r="AT31" s="1488"/>
      <c r="AU31" s="1488"/>
      <c r="AV31" s="1488"/>
      <c r="AW31" s="1488"/>
      <c r="AX31" s="1488"/>
      <c r="AY31" s="1488"/>
      <c r="AZ31" s="1488"/>
      <c r="BA31" s="1488"/>
      <c r="BB31" s="1488"/>
      <c r="BC31" s="1488"/>
      <c r="BD31" s="1490"/>
      <c r="BE31" s="462"/>
      <c r="BF31" s="1494">
        <v>5</v>
      </c>
      <c r="BG31" s="1492"/>
      <c r="BH31" s="1492"/>
      <c r="BI31" s="1492"/>
      <c r="BJ31" s="1492"/>
      <c r="BK31" s="1487" t="str">
        <f t="shared" si="2"/>
        <v>Conveyor with Full Cover</v>
      </c>
      <c r="BL31" s="1488"/>
      <c r="BM31" s="1488"/>
      <c r="BN31" s="1488"/>
      <c r="BO31" s="1488"/>
      <c r="BP31" s="1488"/>
      <c r="BQ31" s="1488"/>
      <c r="BR31" s="1488"/>
      <c r="BS31" s="1488"/>
      <c r="BT31" s="1488"/>
      <c r="BU31" s="1488"/>
      <c r="BV31" s="1488"/>
      <c r="BW31" s="1488"/>
      <c r="BX31" s="1488"/>
      <c r="BY31" s="1488"/>
      <c r="BZ31" s="1488"/>
      <c r="CA31" s="1488"/>
      <c r="CB31" s="1488"/>
      <c r="CC31" s="1488"/>
      <c r="CD31" s="1488"/>
      <c r="CE31" s="1488"/>
      <c r="CF31" s="1488"/>
      <c r="CG31" s="1488"/>
      <c r="CH31" s="1488"/>
      <c r="CI31" s="1489"/>
      <c r="CJ31" s="464"/>
      <c r="CK31" s="1484">
        <v>16</v>
      </c>
      <c r="CL31" s="1485"/>
      <c r="CM31" s="1485"/>
      <c r="CN31" s="1485"/>
      <c r="CO31" s="1486"/>
      <c r="CP31" s="1557" t="str">
        <f t="shared" si="3"/>
        <v>Baghouse with Single Pickup (Unenclosed)</v>
      </c>
      <c r="CQ31" s="1558"/>
      <c r="CR31" s="1558"/>
      <c r="CS31" s="1558"/>
      <c r="CT31" s="1558"/>
      <c r="CU31" s="1558"/>
      <c r="CV31" s="1558"/>
      <c r="CW31" s="1558"/>
      <c r="CX31" s="1558"/>
      <c r="CY31" s="1558"/>
      <c r="CZ31" s="1558"/>
      <c r="DA31" s="1558"/>
      <c r="DB31" s="1558"/>
      <c r="DC31" s="1558"/>
      <c r="DD31" s="1558"/>
      <c r="DE31" s="1558"/>
      <c r="DF31" s="1558"/>
      <c r="DG31" s="1558"/>
      <c r="DH31" s="1558"/>
      <c r="DI31" s="1558"/>
      <c r="DJ31" s="1558"/>
      <c r="DK31" s="1558"/>
      <c r="DL31" s="1558"/>
      <c r="DM31" s="1558"/>
      <c r="DN31" s="1558"/>
      <c r="DO31" s="1558"/>
      <c r="DP31" s="1558"/>
      <c r="DQ31" s="1558"/>
      <c r="DR31" s="1558"/>
      <c r="DS31" s="1558"/>
      <c r="DT31" s="1558"/>
      <c r="DU31" s="1559"/>
      <c r="DV31" s="461"/>
    </row>
    <row r="32" spans="1:127" s="463" customFormat="1" ht="23.25" x14ac:dyDescent="0.35">
      <c r="A32" s="461"/>
      <c r="B32" s="1494">
        <v>6</v>
      </c>
      <c r="C32" s="1492"/>
      <c r="D32" s="1492"/>
      <c r="E32" s="1492"/>
      <c r="F32" s="1493"/>
      <c r="G32" s="1487" t="str">
        <f t="shared" si="0"/>
        <v>Conveyor  (Note 2)</v>
      </c>
      <c r="H32" s="1488"/>
      <c r="I32" s="1488"/>
      <c r="J32" s="1488"/>
      <c r="K32" s="1488"/>
      <c r="L32" s="1488"/>
      <c r="M32" s="1488"/>
      <c r="N32" s="1488"/>
      <c r="O32" s="1488"/>
      <c r="P32" s="1488"/>
      <c r="Q32" s="1488"/>
      <c r="R32" s="1488"/>
      <c r="S32" s="1488"/>
      <c r="T32" s="1488"/>
      <c r="U32" s="1488"/>
      <c r="V32" s="1488"/>
      <c r="W32" s="1488"/>
      <c r="X32" s="1488"/>
      <c r="Y32" s="1488"/>
      <c r="Z32" s="1488"/>
      <c r="AA32" s="1488"/>
      <c r="AB32" s="1489"/>
      <c r="AC32" s="471"/>
      <c r="AD32" s="1491">
        <v>18</v>
      </c>
      <c r="AE32" s="1492"/>
      <c r="AF32" s="1492"/>
      <c r="AG32" s="1492"/>
      <c r="AH32" s="1493"/>
      <c r="AI32" s="1487" t="str">
        <f t="shared" si="1"/>
        <v>Silo, discharge to Tank Truck</v>
      </c>
      <c r="AJ32" s="1488"/>
      <c r="AK32" s="1488"/>
      <c r="AL32" s="1488"/>
      <c r="AM32" s="1488"/>
      <c r="AN32" s="1488"/>
      <c r="AO32" s="1488"/>
      <c r="AP32" s="1488"/>
      <c r="AQ32" s="1488"/>
      <c r="AR32" s="1488"/>
      <c r="AS32" s="1488"/>
      <c r="AT32" s="1488"/>
      <c r="AU32" s="1488"/>
      <c r="AV32" s="1488"/>
      <c r="AW32" s="1488"/>
      <c r="AX32" s="1488"/>
      <c r="AY32" s="1488"/>
      <c r="AZ32" s="1488"/>
      <c r="BA32" s="1488"/>
      <c r="BB32" s="1488"/>
      <c r="BC32" s="1488"/>
      <c r="BD32" s="1490"/>
      <c r="BE32" s="466"/>
      <c r="BF32" s="1494">
        <v>6</v>
      </c>
      <c r="BG32" s="1492"/>
      <c r="BH32" s="1492"/>
      <c r="BI32" s="1492"/>
      <c r="BJ32" s="1492"/>
      <c r="BK32" s="1487" t="str">
        <f t="shared" si="2"/>
        <v>Process Enclosure</v>
      </c>
      <c r="BL32" s="1488"/>
      <c r="BM32" s="1488"/>
      <c r="BN32" s="1488"/>
      <c r="BO32" s="1488"/>
      <c r="BP32" s="1488"/>
      <c r="BQ32" s="1488"/>
      <c r="BR32" s="1488"/>
      <c r="BS32" s="1488"/>
      <c r="BT32" s="1488"/>
      <c r="BU32" s="1488"/>
      <c r="BV32" s="1488"/>
      <c r="BW32" s="1488"/>
      <c r="BX32" s="1488"/>
      <c r="BY32" s="1488"/>
      <c r="BZ32" s="1488"/>
      <c r="CA32" s="1488"/>
      <c r="CB32" s="1488"/>
      <c r="CC32" s="1488"/>
      <c r="CD32" s="1488"/>
      <c r="CE32" s="1488"/>
      <c r="CF32" s="1488"/>
      <c r="CG32" s="1488"/>
      <c r="CH32" s="1488"/>
      <c r="CI32" s="1489"/>
      <c r="CJ32" s="464"/>
      <c r="CK32" s="1484">
        <v>17</v>
      </c>
      <c r="CL32" s="1485"/>
      <c r="CM32" s="1485"/>
      <c r="CN32" s="1485"/>
      <c r="CO32" s="1486"/>
      <c r="CP32" s="1557" t="str">
        <f t="shared" si="3"/>
        <v>Baghouse with Single Pickup (Partial Enclosed)</v>
      </c>
      <c r="CQ32" s="1558"/>
      <c r="CR32" s="1558"/>
      <c r="CS32" s="1558"/>
      <c r="CT32" s="1558"/>
      <c r="CU32" s="1558"/>
      <c r="CV32" s="1558"/>
      <c r="CW32" s="1558"/>
      <c r="CX32" s="1558"/>
      <c r="CY32" s="1558"/>
      <c r="CZ32" s="1558"/>
      <c r="DA32" s="1558"/>
      <c r="DB32" s="1558"/>
      <c r="DC32" s="1558"/>
      <c r="DD32" s="1558"/>
      <c r="DE32" s="1558"/>
      <c r="DF32" s="1558"/>
      <c r="DG32" s="1558"/>
      <c r="DH32" s="1558"/>
      <c r="DI32" s="1558"/>
      <c r="DJ32" s="1558"/>
      <c r="DK32" s="1558"/>
      <c r="DL32" s="1558"/>
      <c r="DM32" s="1558"/>
      <c r="DN32" s="1558"/>
      <c r="DO32" s="1558"/>
      <c r="DP32" s="1558"/>
      <c r="DQ32" s="1558"/>
      <c r="DR32" s="1558"/>
      <c r="DS32" s="1558"/>
      <c r="DT32" s="1558"/>
      <c r="DU32" s="1559"/>
      <c r="DV32" s="461"/>
    </row>
    <row r="33" spans="1:126" s="463" customFormat="1" ht="23.25" x14ac:dyDescent="0.35">
      <c r="A33" s="461"/>
      <c r="B33" s="1494">
        <v>7</v>
      </c>
      <c r="C33" s="1492"/>
      <c r="D33" s="1492"/>
      <c r="E33" s="1492"/>
      <c r="F33" s="1493"/>
      <c r="G33" s="1487" t="str">
        <f t="shared" si="0"/>
        <v>Crushing, Dry - Primary</v>
      </c>
      <c r="H33" s="1488"/>
      <c r="I33" s="1488"/>
      <c r="J33" s="1488"/>
      <c r="K33" s="1488"/>
      <c r="L33" s="1488"/>
      <c r="M33" s="1488"/>
      <c r="N33" s="1488"/>
      <c r="O33" s="1488"/>
      <c r="P33" s="1488"/>
      <c r="Q33" s="1488"/>
      <c r="R33" s="1488"/>
      <c r="S33" s="1488"/>
      <c r="T33" s="1488"/>
      <c r="U33" s="1488"/>
      <c r="V33" s="1488"/>
      <c r="W33" s="1488"/>
      <c r="X33" s="1488"/>
      <c r="Y33" s="1488"/>
      <c r="Z33" s="1488"/>
      <c r="AA33" s="1488"/>
      <c r="AB33" s="1489"/>
      <c r="AC33" s="471"/>
      <c r="AD33" s="1491">
        <v>19</v>
      </c>
      <c r="AE33" s="1492"/>
      <c r="AF33" s="1492"/>
      <c r="AG33" s="1492"/>
      <c r="AH33" s="1493"/>
      <c r="AI33" s="1487" t="str">
        <f t="shared" si="1"/>
        <v>Loading Open Top Truck  (Note 2)</v>
      </c>
      <c r="AJ33" s="1488"/>
      <c r="AK33" s="1488"/>
      <c r="AL33" s="1488"/>
      <c r="AM33" s="1488"/>
      <c r="AN33" s="1488"/>
      <c r="AO33" s="1488"/>
      <c r="AP33" s="1488"/>
      <c r="AQ33" s="1488"/>
      <c r="AR33" s="1488"/>
      <c r="AS33" s="1488"/>
      <c r="AT33" s="1488"/>
      <c r="AU33" s="1488"/>
      <c r="AV33" s="1488"/>
      <c r="AW33" s="1488"/>
      <c r="AX33" s="1488"/>
      <c r="AY33" s="1488"/>
      <c r="AZ33" s="1488"/>
      <c r="BA33" s="1488"/>
      <c r="BB33" s="1488"/>
      <c r="BC33" s="1488"/>
      <c r="BD33" s="1490"/>
      <c r="BE33" s="466"/>
      <c r="BF33" s="1494">
        <v>7</v>
      </c>
      <c r="BG33" s="1492"/>
      <c r="BH33" s="1492"/>
      <c r="BI33" s="1492"/>
      <c r="BJ33" s="1492"/>
      <c r="BK33" s="1487" t="str">
        <f t="shared" si="2"/>
        <v>Gravity Separator</v>
      </c>
      <c r="BL33" s="1488"/>
      <c r="BM33" s="1488"/>
      <c r="BN33" s="1488"/>
      <c r="BO33" s="1488"/>
      <c r="BP33" s="1488"/>
      <c r="BQ33" s="1488"/>
      <c r="BR33" s="1488"/>
      <c r="BS33" s="1488"/>
      <c r="BT33" s="1488"/>
      <c r="BU33" s="1488"/>
      <c r="BV33" s="1488"/>
      <c r="BW33" s="1488"/>
      <c r="BX33" s="1488"/>
      <c r="BY33" s="1488"/>
      <c r="BZ33" s="1488"/>
      <c r="CA33" s="1488"/>
      <c r="CB33" s="1488"/>
      <c r="CC33" s="1488"/>
      <c r="CD33" s="1488"/>
      <c r="CE33" s="1488"/>
      <c r="CF33" s="1488"/>
      <c r="CG33" s="1488"/>
      <c r="CH33" s="1488"/>
      <c r="CI33" s="1489"/>
      <c r="CJ33" s="464"/>
      <c r="CK33" s="1484">
        <v>18</v>
      </c>
      <c r="CL33" s="1485"/>
      <c r="CM33" s="1485"/>
      <c r="CN33" s="1485"/>
      <c r="CO33" s="1486"/>
      <c r="CP33" s="1557" t="str">
        <f t="shared" si="3"/>
        <v>Baghouse with Single Pickup (Full Enclosed)</v>
      </c>
      <c r="CQ33" s="1558"/>
      <c r="CR33" s="1558"/>
      <c r="CS33" s="1558"/>
      <c r="CT33" s="1558"/>
      <c r="CU33" s="1558"/>
      <c r="CV33" s="1558"/>
      <c r="CW33" s="1558"/>
      <c r="CX33" s="1558"/>
      <c r="CY33" s="1558"/>
      <c r="CZ33" s="1558"/>
      <c r="DA33" s="1558"/>
      <c r="DB33" s="1558"/>
      <c r="DC33" s="1558"/>
      <c r="DD33" s="1558"/>
      <c r="DE33" s="1558"/>
      <c r="DF33" s="1558"/>
      <c r="DG33" s="1558"/>
      <c r="DH33" s="1558"/>
      <c r="DI33" s="1558"/>
      <c r="DJ33" s="1558"/>
      <c r="DK33" s="1558"/>
      <c r="DL33" s="1558"/>
      <c r="DM33" s="1558"/>
      <c r="DN33" s="1558"/>
      <c r="DO33" s="1558"/>
      <c r="DP33" s="1558"/>
      <c r="DQ33" s="1558"/>
      <c r="DR33" s="1558"/>
      <c r="DS33" s="1558"/>
      <c r="DT33" s="1558"/>
      <c r="DU33" s="1559"/>
      <c r="DV33" s="461"/>
    </row>
    <row r="34" spans="1:126" s="463" customFormat="1" ht="23.25" x14ac:dyDescent="0.35">
      <c r="A34" s="461"/>
      <c r="B34" s="1494">
        <v>8</v>
      </c>
      <c r="C34" s="1492"/>
      <c r="D34" s="1492"/>
      <c r="E34" s="1492"/>
      <c r="F34" s="1493"/>
      <c r="G34" s="1487" t="str">
        <f t="shared" si="0"/>
        <v>Crushing, Dry - Secondary</v>
      </c>
      <c r="H34" s="1488"/>
      <c r="I34" s="1488"/>
      <c r="J34" s="1488"/>
      <c r="K34" s="1488"/>
      <c r="L34" s="1488"/>
      <c r="M34" s="1488"/>
      <c r="N34" s="1488"/>
      <c r="O34" s="1488"/>
      <c r="P34" s="1488"/>
      <c r="Q34" s="1488"/>
      <c r="R34" s="1488"/>
      <c r="S34" s="1488"/>
      <c r="T34" s="1488"/>
      <c r="U34" s="1488"/>
      <c r="V34" s="1488"/>
      <c r="W34" s="1488"/>
      <c r="X34" s="1488"/>
      <c r="Y34" s="1488"/>
      <c r="Z34" s="1488"/>
      <c r="AA34" s="1488"/>
      <c r="AB34" s="1489"/>
      <c r="AC34" s="471"/>
      <c r="AD34" s="1491">
        <v>20</v>
      </c>
      <c r="AE34" s="1492"/>
      <c r="AF34" s="1492"/>
      <c r="AG34" s="1492"/>
      <c r="AH34" s="1493"/>
      <c r="AI34" s="1487" t="str">
        <f t="shared" si="1"/>
        <v>Feeder</v>
      </c>
      <c r="AJ34" s="1488"/>
      <c r="AK34" s="1488"/>
      <c r="AL34" s="1488"/>
      <c r="AM34" s="1488"/>
      <c r="AN34" s="1488"/>
      <c r="AO34" s="1488"/>
      <c r="AP34" s="1488"/>
      <c r="AQ34" s="1488"/>
      <c r="AR34" s="1488"/>
      <c r="AS34" s="1488"/>
      <c r="AT34" s="1488"/>
      <c r="AU34" s="1488"/>
      <c r="AV34" s="1488"/>
      <c r="AW34" s="1488"/>
      <c r="AX34" s="1488"/>
      <c r="AY34" s="1488"/>
      <c r="AZ34" s="1488"/>
      <c r="BA34" s="1488"/>
      <c r="BB34" s="1488"/>
      <c r="BC34" s="1488"/>
      <c r="BD34" s="1490"/>
      <c r="BE34" s="466"/>
      <c r="BF34" s="1494">
        <v>8</v>
      </c>
      <c r="BG34" s="1492"/>
      <c r="BH34" s="1492"/>
      <c r="BI34" s="1492"/>
      <c r="BJ34" s="1492"/>
      <c r="BK34" s="1487" t="str">
        <f t="shared" si="2"/>
        <v>Cyclone - Simple</v>
      </c>
      <c r="BL34" s="1488"/>
      <c r="BM34" s="1488"/>
      <c r="BN34" s="1488"/>
      <c r="BO34" s="1488"/>
      <c r="BP34" s="1488"/>
      <c r="BQ34" s="1488"/>
      <c r="BR34" s="1488"/>
      <c r="BS34" s="1488"/>
      <c r="BT34" s="1488"/>
      <c r="BU34" s="1488"/>
      <c r="BV34" s="1488"/>
      <c r="BW34" s="1488"/>
      <c r="BX34" s="1488"/>
      <c r="BY34" s="1488"/>
      <c r="BZ34" s="1488"/>
      <c r="CA34" s="1488"/>
      <c r="CB34" s="1488"/>
      <c r="CC34" s="1488"/>
      <c r="CD34" s="1488"/>
      <c r="CE34" s="1488"/>
      <c r="CF34" s="1488"/>
      <c r="CG34" s="1488"/>
      <c r="CH34" s="1488"/>
      <c r="CI34" s="1489"/>
      <c r="CJ34" s="464"/>
      <c r="CK34" s="1484">
        <v>19</v>
      </c>
      <c r="CL34" s="1485"/>
      <c r="CM34" s="1485"/>
      <c r="CN34" s="1485"/>
      <c r="CO34" s="1486"/>
      <c r="CP34" s="1557" t="str">
        <f t="shared" si="3"/>
        <v>Baghouse with Single Pickup (Attached)</v>
      </c>
      <c r="CQ34" s="1558"/>
      <c r="CR34" s="1558"/>
      <c r="CS34" s="1558"/>
      <c r="CT34" s="1558"/>
      <c r="CU34" s="1558"/>
      <c r="CV34" s="1558"/>
      <c r="CW34" s="1558"/>
      <c r="CX34" s="1558"/>
      <c r="CY34" s="1558"/>
      <c r="CZ34" s="1558"/>
      <c r="DA34" s="1558"/>
      <c r="DB34" s="1558"/>
      <c r="DC34" s="1558"/>
      <c r="DD34" s="1558"/>
      <c r="DE34" s="1558"/>
      <c r="DF34" s="1558"/>
      <c r="DG34" s="1558"/>
      <c r="DH34" s="1558"/>
      <c r="DI34" s="1558"/>
      <c r="DJ34" s="1558"/>
      <c r="DK34" s="1558"/>
      <c r="DL34" s="1558"/>
      <c r="DM34" s="1558"/>
      <c r="DN34" s="1558"/>
      <c r="DO34" s="1558"/>
      <c r="DP34" s="1558"/>
      <c r="DQ34" s="1558"/>
      <c r="DR34" s="1558"/>
      <c r="DS34" s="1558"/>
      <c r="DT34" s="1558"/>
      <c r="DU34" s="1559"/>
      <c r="DV34" s="461"/>
    </row>
    <row r="35" spans="1:126" s="463" customFormat="1" ht="23.25" x14ac:dyDescent="0.35">
      <c r="A35" s="461"/>
      <c r="B35" s="1494">
        <v>9</v>
      </c>
      <c r="C35" s="1492"/>
      <c r="D35" s="1492"/>
      <c r="E35" s="1492"/>
      <c r="F35" s="1493"/>
      <c r="G35" s="1487" t="str">
        <f t="shared" si="0"/>
        <v>Crushing, Dry - Tertiary</v>
      </c>
      <c r="H35" s="1488"/>
      <c r="I35" s="1488"/>
      <c r="J35" s="1488"/>
      <c r="K35" s="1488"/>
      <c r="L35" s="1488"/>
      <c r="M35" s="1488"/>
      <c r="N35" s="1488"/>
      <c r="O35" s="1488"/>
      <c r="P35" s="1488"/>
      <c r="Q35" s="1488"/>
      <c r="R35" s="1488"/>
      <c r="S35" s="1488"/>
      <c r="T35" s="1488"/>
      <c r="U35" s="1488"/>
      <c r="V35" s="1488"/>
      <c r="W35" s="1488"/>
      <c r="X35" s="1488"/>
      <c r="Y35" s="1488"/>
      <c r="Z35" s="1488"/>
      <c r="AA35" s="1488"/>
      <c r="AB35" s="1489"/>
      <c r="AC35" s="466"/>
      <c r="AD35" s="1491">
        <v>21</v>
      </c>
      <c r="AE35" s="1492"/>
      <c r="AF35" s="1492"/>
      <c r="AG35" s="1492"/>
      <c r="AH35" s="1493"/>
      <c r="AI35" s="1487" t="str">
        <f t="shared" si="1"/>
        <v>See Lookup Table "EmFac" for data</v>
      </c>
      <c r="AJ35" s="1488"/>
      <c r="AK35" s="1488"/>
      <c r="AL35" s="1488"/>
      <c r="AM35" s="1488"/>
      <c r="AN35" s="1488"/>
      <c r="AO35" s="1488"/>
      <c r="AP35" s="1488"/>
      <c r="AQ35" s="1488"/>
      <c r="AR35" s="1488"/>
      <c r="AS35" s="1488"/>
      <c r="AT35" s="1488"/>
      <c r="AU35" s="1488"/>
      <c r="AV35" s="1488"/>
      <c r="AW35" s="1488"/>
      <c r="AX35" s="1488"/>
      <c r="AY35" s="1488"/>
      <c r="AZ35" s="1488"/>
      <c r="BA35" s="1488"/>
      <c r="BB35" s="1488"/>
      <c r="BC35" s="1488"/>
      <c r="BD35" s="1490"/>
      <c r="BE35" s="466"/>
      <c r="BF35" s="1494">
        <v>9</v>
      </c>
      <c r="BG35" s="1492"/>
      <c r="BH35" s="1492"/>
      <c r="BI35" s="1492"/>
      <c r="BJ35" s="1493"/>
      <c r="BK35" s="1487" t="str">
        <f t="shared" si="2"/>
        <v>Cyclone - Multiple</v>
      </c>
      <c r="BL35" s="1488"/>
      <c r="BM35" s="1488"/>
      <c r="BN35" s="1488"/>
      <c r="BO35" s="1488"/>
      <c r="BP35" s="1488"/>
      <c r="BQ35" s="1488"/>
      <c r="BR35" s="1488"/>
      <c r="BS35" s="1488"/>
      <c r="BT35" s="1488"/>
      <c r="BU35" s="1488"/>
      <c r="BV35" s="1488"/>
      <c r="BW35" s="1488"/>
      <c r="BX35" s="1488"/>
      <c r="BY35" s="1488"/>
      <c r="BZ35" s="1488"/>
      <c r="CA35" s="1488"/>
      <c r="CB35" s="1488"/>
      <c r="CC35" s="1488"/>
      <c r="CD35" s="1488"/>
      <c r="CE35" s="1488"/>
      <c r="CF35" s="1488"/>
      <c r="CG35" s="1488"/>
      <c r="CH35" s="1488"/>
      <c r="CI35" s="1489"/>
      <c r="CJ35" s="464"/>
      <c r="CK35" s="1484">
        <v>20</v>
      </c>
      <c r="CL35" s="1485"/>
      <c r="CM35" s="1485"/>
      <c r="CN35" s="1485"/>
      <c r="CO35" s="1486"/>
      <c r="CP35" s="1557" t="str">
        <f t="shared" si="3"/>
        <v>Electrostatic Precipitator</v>
      </c>
      <c r="CQ35" s="1558"/>
      <c r="CR35" s="1558"/>
      <c r="CS35" s="1558"/>
      <c r="CT35" s="1558"/>
      <c r="CU35" s="1558"/>
      <c r="CV35" s="1558"/>
      <c r="CW35" s="1558"/>
      <c r="CX35" s="1558"/>
      <c r="CY35" s="1558"/>
      <c r="CZ35" s="1558"/>
      <c r="DA35" s="1558"/>
      <c r="DB35" s="1558"/>
      <c r="DC35" s="1558"/>
      <c r="DD35" s="1558"/>
      <c r="DE35" s="1558"/>
      <c r="DF35" s="1558"/>
      <c r="DG35" s="1558"/>
      <c r="DH35" s="1558"/>
      <c r="DI35" s="1558"/>
      <c r="DJ35" s="1558"/>
      <c r="DK35" s="1558"/>
      <c r="DL35" s="1558"/>
      <c r="DM35" s="1558"/>
      <c r="DN35" s="1558"/>
      <c r="DO35" s="1558"/>
      <c r="DP35" s="1558"/>
      <c r="DQ35" s="1558"/>
      <c r="DR35" s="1558"/>
      <c r="DS35" s="1558"/>
      <c r="DT35" s="1558"/>
      <c r="DU35" s="1559"/>
      <c r="DV35" s="461"/>
    </row>
    <row r="36" spans="1:126" s="463" customFormat="1" ht="23.25" x14ac:dyDescent="0.35">
      <c r="A36" s="461"/>
      <c r="B36" s="1481">
        <v>10</v>
      </c>
      <c r="C36" s="1482"/>
      <c r="D36" s="1482"/>
      <c r="E36" s="1482"/>
      <c r="F36" s="1483"/>
      <c r="G36" s="1487" t="str">
        <f t="shared" si="0"/>
        <v>Crushing, Wet  (Note 3)</v>
      </c>
      <c r="H36" s="1488"/>
      <c r="I36" s="1488"/>
      <c r="J36" s="1488"/>
      <c r="K36" s="1488"/>
      <c r="L36" s="1488"/>
      <c r="M36" s="1488"/>
      <c r="N36" s="1488"/>
      <c r="O36" s="1488"/>
      <c r="P36" s="1488"/>
      <c r="Q36" s="1488"/>
      <c r="R36" s="1488"/>
      <c r="S36" s="1488"/>
      <c r="T36" s="1488"/>
      <c r="U36" s="1488"/>
      <c r="V36" s="1488"/>
      <c r="W36" s="1488"/>
      <c r="X36" s="1488"/>
      <c r="Y36" s="1488"/>
      <c r="Z36" s="1488"/>
      <c r="AA36" s="1488"/>
      <c r="AB36" s="1489"/>
      <c r="AC36" s="1031"/>
      <c r="AD36" s="1491">
        <v>22</v>
      </c>
      <c r="AE36" s="1492"/>
      <c r="AF36" s="1492"/>
      <c r="AG36" s="1492"/>
      <c r="AH36" s="1493"/>
      <c r="AI36" s="1487" t="str">
        <f t="shared" si="1"/>
        <v>See Lookup Table "EmFac" for data</v>
      </c>
      <c r="AJ36" s="1488"/>
      <c r="AK36" s="1488"/>
      <c r="AL36" s="1488"/>
      <c r="AM36" s="1488"/>
      <c r="AN36" s="1488"/>
      <c r="AO36" s="1488"/>
      <c r="AP36" s="1488"/>
      <c r="AQ36" s="1488"/>
      <c r="AR36" s="1488"/>
      <c r="AS36" s="1488"/>
      <c r="AT36" s="1488"/>
      <c r="AU36" s="1488"/>
      <c r="AV36" s="1488"/>
      <c r="AW36" s="1488"/>
      <c r="AX36" s="1488"/>
      <c r="AY36" s="1488"/>
      <c r="AZ36" s="1488"/>
      <c r="BA36" s="1488"/>
      <c r="BB36" s="1488"/>
      <c r="BC36" s="1488"/>
      <c r="BD36" s="1490"/>
      <c r="BE36" s="466"/>
      <c r="BF36" s="1481">
        <v>10</v>
      </c>
      <c r="BG36" s="1482"/>
      <c r="BH36" s="1482"/>
      <c r="BI36" s="1482"/>
      <c r="BJ36" s="1483"/>
      <c r="BK36" s="1487" t="str">
        <f t="shared" si="2"/>
        <v>Windscreen, Windward Side</v>
      </c>
      <c r="BL36" s="1488"/>
      <c r="BM36" s="1488"/>
      <c r="BN36" s="1488"/>
      <c r="BO36" s="1488"/>
      <c r="BP36" s="1488"/>
      <c r="BQ36" s="1488"/>
      <c r="BR36" s="1488"/>
      <c r="BS36" s="1488"/>
      <c r="BT36" s="1488"/>
      <c r="BU36" s="1488"/>
      <c r="BV36" s="1488"/>
      <c r="BW36" s="1488"/>
      <c r="BX36" s="1488"/>
      <c r="BY36" s="1488"/>
      <c r="BZ36" s="1488"/>
      <c r="CA36" s="1488"/>
      <c r="CB36" s="1488"/>
      <c r="CC36" s="1488"/>
      <c r="CD36" s="1488"/>
      <c r="CE36" s="1488"/>
      <c r="CF36" s="1488"/>
      <c r="CG36" s="1488"/>
      <c r="CH36" s="1488"/>
      <c r="CI36" s="1489"/>
      <c r="CJ36" s="1030"/>
      <c r="CK36" s="1484">
        <v>21</v>
      </c>
      <c r="CL36" s="1485"/>
      <c r="CM36" s="1485"/>
      <c r="CN36" s="1485"/>
      <c r="CO36" s="1486"/>
      <c r="CP36" s="1557" t="str">
        <f t="shared" si="3"/>
        <v>See Lookup Table "ConEff" for data</v>
      </c>
      <c r="CQ36" s="1558"/>
      <c r="CR36" s="1558"/>
      <c r="CS36" s="1558"/>
      <c r="CT36" s="1558"/>
      <c r="CU36" s="1558"/>
      <c r="CV36" s="1558"/>
      <c r="CW36" s="1558"/>
      <c r="CX36" s="1558"/>
      <c r="CY36" s="1558"/>
      <c r="CZ36" s="1558"/>
      <c r="DA36" s="1558"/>
      <c r="DB36" s="1558"/>
      <c r="DC36" s="1558"/>
      <c r="DD36" s="1558"/>
      <c r="DE36" s="1558"/>
      <c r="DF36" s="1558"/>
      <c r="DG36" s="1558"/>
      <c r="DH36" s="1558"/>
      <c r="DI36" s="1558"/>
      <c r="DJ36" s="1558"/>
      <c r="DK36" s="1558"/>
      <c r="DL36" s="1558"/>
      <c r="DM36" s="1558"/>
      <c r="DN36" s="1558"/>
      <c r="DO36" s="1558"/>
      <c r="DP36" s="1558"/>
      <c r="DQ36" s="1558"/>
      <c r="DR36" s="1558"/>
      <c r="DS36" s="1558"/>
      <c r="DT36" s="1558"/>
      <c r="DU36" s="1559"/>
      <c r="DV36" s="461"/>
    </row>
    <row r="37" spans="1:126" s="463" customFormat="1" ht="24" thickBot="1" x14ac:dyDescent="0.4">
      <c r="A37" s="461"/>
      <c r="B37" s="1652">
        <v>11</v>
      </c>
      <c r="C37" s="1653"/>
      <c r="D37" s="1653"/>
      <c r="E37" s="1653"/>
      <c r="F37" s="1654"/>
      <c r="G37" s="1644" t="str">
        <f t="shared" si="0"/>
        <v>Crushing, Controlled (Note 5)</v>
      </c>
      <c r="H37" s="1645"/>
      <c r="I37" s="1645"/>
      <c r="J37" s="1645"/>
      <c r="K37" s="1645"/>
      <c r="L37" s="1645"/>
      <c r="M37" s="1645"/>
      <c r="N37" s="1645"/>
      <c r="O37" s="1645"/>
      <c r="P37" s="1645"/>
      <c r="Q37" s="1645"/>
      <c r="R37" s="1645"/>
      <c r="S37" s="1645"/>
      <c r="T37" s="1645"/>
      <c r="U37" s="1645"/>
      <c r="V37" s="1645"/>
      <c r="W37" s="1645"/>
      <c r="X37" s="1645"/>
      <c r="Y37" s="1645"/>
      <c r="Z37" s="1645"/>
      <c r="AA37" s="1645"/>
      <c r="AB37" s="1646"/>
      <c r="AC37" s="1032"/>
      <c r="AD37" s="1655">
        <v>23</v>
      </c>
      <c r="AE37" s="1656"/>
      <c r="AF37" s="1656"/>
      <c r="AG37" s="1656"/>
      <c r="AH37" s="1657"/>
      <c r="AI37" s="1644" t="str">
        <f t="shared" si="1"/>
        <v>See Lookup Table "EmFac" for data</v>
      </c>
      <c r="AJ37" s="1645"/>
      <c r="AK37" s="1645"/>
      <c r="AL37" s="1645"/>
      <c r="AM37" s="1645"/>
      <c r="AN37" s="1645"/>
      <c r="AO37" s="1645"/>
      <c r="AP37" s="1645"/>
      <c r="AQ37" s="1645"/>
      <c r="AR37" s="1645"/>
      <c r="AS37" s="1645"/>
      <c r="AT37" s="1645"/>
      <c r="AU37" s="1645"/>
      <c r="AV37" s="1645"/>
      <c r="AW37" s="1645"/>
      <c r="AX37" s="1645"/>
      <c r="AY37" s="1645"/>
      <c r="AZ37" s="1645"/>
      <c r="BA37" s="1645"/>
      <c r="BB37" s="1645"/>
      <c r="BC37" s="1645"/>
      <c r="BD37" s="1658"/>
      <c r="BE37" s="1032"/>
      <c r="BF37" s="1642">
        <v>11</v>
      </c>
      <c r="BG37" s="1643"/>
      <c r="BH37" s="1643"/>
      <c r="BI37" s="1643"/>
      <c r="BJ37" s="1643"/>
      <c r="BK37" s="1644" t="str">
        <f t="shared" si="2"/>
        <v>Gravel Bed Filters</v>
      </c>
      <c r="BL37" s="1645"/>
      <c r="BM37" s="1645"/>
      <c r="BN37" s="1645"/>
      <c r="BO37" s="1645"/>
      <c r="BP37" s="1645"/>
      <c r="BQ37" s="1645"/>
      <c r="BR37" s="1645"/>
      <c r="BS37" s="1645"/>
      <c r="BT37" s="1645"/>
      <c r="BU37" s="1645"/>
      <c r="BV37" s="1645"/>
      <c r="BW37" s="1645"/>
      <c r="BX37" s="1645"/>
      <c r="BY37" s="1645"/>
      <c r="BZ37" s="1645"/>
      <c r="CA37" s="1645"/>
      <c r="CB37" s="1645"/>
      <c r="CC37" s="1645"/>
      <c r="CD37" s="1645"/>
      <c r="CE37" s="1645"/>
      <c r="CF37" s="1645"/>
      <c r="CG37" s="1645"/>
      <c r="CH37" s="1645"/>
      <c r="CI37" s="1646"/>
      <c r="CJ37" s="1033"/>
      <c r="CK37" s="1647">
        <v>22</v>
      </c>
      <c r="CL37" s="1643"/>
      <c r="CM37" s="1643"/>
      <c r="CN37" s="1643"/>
      <c r="CO37" s="1648"/>
      <c r="CP37" s="1649" t="str">
        <f t="shared" si="3"/>
        <v>Error - Out of Range</v>
      </c>
      <c r="CQ37" s="1650"/>
      <c r="CR37" s="1650"/>
      <c r="CS37" s="1650"/>
      <c r="CT37" s="1650"/>
      <c r="CU37" s="1650"/>
      <c r="CV37" s="1650"/>
      <c r="CW37" s="1650"/>
      <c r="CX37" s="1650"/>
      <c r="CY37" s="1650"/>
      <c r="CZ37" s="1650"/>
      <c r="DA37" s="1650"/>
      <c r="DB37" s="1650"/>
      <c r="DC37" s="1650"/>
      <c r="DD37" s="1650"/>
      <c r="DE37" s="1650"/>
      <c r="DF37" s="1650"/>
      <c r="DG37" s="1650"/>
      <c r="DH37" s="1650"/>
      <c r="DI37" s="1650"/>
      <c r="DJ37" s="1650"/>
      <c r="DK37" s="1650"/>
      <c r="DL37" s="1650"/>
      <c r="DM37" s="1650"/>
      <c r="DN37" s="1650"/>
      <c r="DO37" s="1650"/>
      <c r="DP37" s="1650"/>
      <c r="DQ37" s="1650"/>
      <c r="DR37" s="1650"/>
      <c r="DS37" s="1650"/>
      <c r="DT37" s="1650"/>
      <c r="DU37" s="1651"/>
      <c r="DV37" s="461"/>
    </row>
    <row r="38" spans="1:126" s="463" customFormat="1" ht="23.25" x14ac:dyDescent="0.35">
      <c r="A38" s="461"/>
      <c r="B38" s="462"/>
      <c r="C38" s="462"/>
      <c r="D38" s="462"/>
      <c r="E38" s="462"/>
      <c r="F38" s="462"/>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2"/>
      <c r="AE38" s="462"/>
      <c r="AF38" s="462"/>
      <c r="AG38" s="462"/>
      <c r="AH38" s="462"/>
      <c r="AI38" s="466"/>
      <c r="AJ38" s="466"/>
      <c r="AK38" s="466"/>
      <c r="AL38" s="466"/>
      <c r="AM38" s="466"/>
      <c r="AN38" s="466"/>
      <c r="AO38" s="466"/>
      <c r="AP38" s="466"/>
      <c r="AQ38" s="466"/>
      <c r="AR38" s="466"/>
      <c r="AS38" s="466"/>
      <c r="AT38" s="466"/>
      <c r="AU38" s="466"/>
      <c r="AV38" s="466"/>
      <c r="AW38" s="466"/>
      <c r="AX38" s="466"/>
      <c r="AY38" s="466"/>
      <c r="AZ38" s="466"/>
      <c r="BA38" s="466"/>
      <c r="BB38" s="466"/>
      <c r="BC38" s="466"/>
      <c r="BD38" s="466"/>
      <c r="BE38" s="466"/>
      <c r="BF38" s="462"/>
      <c r="BG38" s="462"/>
      <c r="BH38" s="462"/>
      <c r="BI38" s="462"/>
      <c r="BJ38" s="462"/>
      <c r="BK38" s="466"/>
      <c r="BL38" s="466"/>
      <c r="BM38" s="466"/>
      <c r="BN38" s="466"/>
      <c r="BO38" s="466"/>
      <c r="BP38" s="466"/>
      <c r="BQ38" s="466"/>
      <c r="BR38" s="466"/>
      <c r="BS38" s="466"/>
      <c r="BT38" s="466"/>
      <c r="BU38" s="466"/>
      <c r="BV38" s="466"/>
      <c r="BW38" s="466"/>
      <c r="BX38" s="466"/>
      <c r="BY38" s="466"/>
      <c r="BZ38" s="466"/>
      <c r="CA38" s="466"/>
      <c r="CB38" s="466"/>
      <c r="CC38" s="466"/>
      <c r="CD38" s="466"/>
      <c r="CE38" s="466"/>
      <c r="CF38" s="466"/>
      <c r="CG38" s="466"/>
      <c r="CH38" s="466"/>
      <c r="CI38" s="466"/>
      <c r="CJ38" s="464"/>
      <c r="CK38" s="462"/>
      <c r="CL38" s="462"/>
      <c r="CM38" s="462"/>
      <c r="CN38" s="462"/>
      <c r="CO38" s="462"/>
      <c r="CP38" s="466"/>
      <c r="CQ38" s="466"/>
      <c r="CR38" s="466"/>
      <c r="CS38" s="466"/>
      <c r="CT38" s="466"/>
      <c r="CU38" s="466"/>
      <c r="CV38" s="466"/>
      <c r="CW38" s="466"/>
      <c r="CX38" s="466"/>
      <c r="CY38" s="466"/>
      <c r="CZ38" s="466"/>
      <c r="DA38" s="466"/>
      <c r="DB38" s="466"/>
      <c r="DC38" s="466"/>
      <c r="DD38" s="466"/>
      <c r="DE38" s="466"/>
      <c r="DF38" s="466"/>
      <c r="DG38" s="466"/>
      <c r="DH38" s="466"/>
      <c r="DI38" s="466"/>
      <c r="DJ38" s="466"/>
      <c r="DK38" s="466"/>
      <c r="DL38" s="466"/>
      <c r="DM38" s="466"/>
      <c r="DN38" s="466"/>
      <c r="DO38" s="466"/>
      <c r="DP38" s="466"/>
      <c r="DQ38" s="466"/>
      <c r="DR38" s="466"/>
      <c r="DS38" s="466"/>
      <c r="DT38" s="466"/>
      <c r="DU38" s="466"/>
      <c r="DV38" s="461"/>
    </row>
    <row r="39" spans="1:126" s="463" customFormat="1" ht="23.25" x14ac:dyDescent="0.35">
      <c r="A39" s="461"/>
      <c r="B39" s="462"/>
      <c r="C39" s="462"/>
      <c r="D39" s="462"/>
      <c r="E39" s="462"/>
      <c r="F39" s="462"/>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2"/>
      <c r="AE39" s="462"/>
      <c r="AF39" s="462"/>
      <c r="AG39" s="462"/>
      <c r="AH39" s="462"/>
      <c r="AI39" s="466"/>
      <c r="AJ39" s="466"/>
      <c r="AK39" s="466"/>
      <c r="AL39" s="466"/>
      <c r="AM39" s="466"/>
      <c r="AN39" s="466"/>
      <c r="AO39" s="466"/>
      <c r="AP39" s="466"/>
      <c r="AQ39" s="466"/>
      <c r="AR39" s="466"/>
      <c r="AS39" s="466"/>
      <c r="AT39" s="466"/>
      <c r="AU39" s="466"/>
      <c r="AV39" s="466"/>
      <c r="AW39" s="466"/>
      <c r="AX39" s="466"/>
      <c r="AY39" s="466"/>
      <c r="AZ39" s="466"/>
      <c r="BA39" s="466"/>
      <c r="BB39" s="466"/>
      <c r="BC39" s="466"/>
      <c r="BD39" s="466"/>
      <c r="BE39" s="466"/>
      <c r="BF39" s="462"/>
      <c r="BG39" s="462"/>
      <c r="BH39" s="462"/>
      <c r="BI39" s="462"/>
      <c r="BJ39" s="462"/>
      <c r="BK39" s="466"/>
      <c r="BL39" s="466"/>
      <c r="BM39" s="466"/>
      <c r="BN39" s="466"/>
      <c r="BO39" s="466"/>
      <c r="BP39" s="466"/>
      <c r="BQ39" s="466"/>
      <c r="BR39" s="466"/>
      <c r="BS39" s="466"/>
      <c r="BT39" s="466"/>
      <c r="BU39" s="466"/>
      <c r="BV39" s="466"/>
      <c r="BW39" s="466"/>
      <c r="BX39" s="466"/>
      <c r="BY39" s="466"/>
      <c r="BZ39" s="466"/>
      <c r="CA39" s="466"/>
      <c r="CB39" s="466"/>
      <c r="CC39" s="466"/>
      <c r="CD39" s="466"/>
      <c r="CE39" s="466"/>
      <c r="CF39" s="466"/>
      <c r="CG39" s="466"/>
      <c r="CH39" s="466"/>
      <c r="CI39" s="466"/>
      <c r="CJ39" s="464"/>
      <c r="CK39" s="462"/>
      <c r="CL39" s="462"/>
      <c r="CM39" s="462"/>
      <c r="CN39" s="462"/>
      <c r="CO39" s="462"/>
      <c r="CP39" s="466"/>
      <c r="CQ39" s="466"/>
      <c r="CR39" s="466"/>
      <c r="CS39" s="466"/>
      <c r="CT39" s="466"/>
      <c r="CU39" s="466"/>
      <c r="CV39" s="466"/>
      <c r="CW39" s="466"/>
      <c r="CX39" s="466"/>
      <c r="CY39" s="466"/>
      <c r="CZ39" s="466"/>
      <c r="DA39" s="466"/>
      <c r="DB39" s="466"/>
      <c r="DC39" s="466"/>
      <c r="DD39" s="466"/>
      <c r="DE39" s="466"/>
      <c r="DF39" s="466"/>
      <c r="DG39" s="466"/>
      <c r="DH39" s="466"/>
      <c r="DI39" s="466"/>
      <c r="DJ39" s="466"/>
      <c r="DK39" s="466"/>
      <c r="DL39" s="466"/>
      <c r="DM39" s="466"/>
      <c r="DN39" s="466"/>
      <c r="DO39" s="466"/>
      <c r="DP39" s="466"/>
      <c r="DQ39" s="466"/>
      <c r="DR39" s="466"/>
      <c r="DS39" s="466"/>
      <c r="DT39" s="466"/>
      <c r="DU39" s="466"/>
      <c r="DV39" s="461"/>
    </row>
    <row r="40" spans="1:126" s="453" customFormat="1" ht="36.75" customHeight="1" thickBot="1" x14ac:dyDescent="0.4">
      <c r="A40" s="452"/>
      <c r="B40" s="452"/>
      <c r="C40" s="452"/>
      <c r="D40" s="452"/>
      <c r="E40" s="452"/>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2"/>
      <c r="AK40" s="452"/>
      <c r="AL40" s="452"/>
      <c r="AM40" s="452"/>
      <c r="AN40" s="452"/>
      <c r="AO40" s="452"/>
      <c r="AP40" s="452"/>
      <c r="AQ40" s="452"/>
      <c r="AR40" s="452"/>
      <c r="AS40" s="452"/>
      <c r="AT40" s="452"/>
      <c r="AU40" s="452"/>
      <c r="AV40" s="452"/>
      <c r="AW40" s="452"/>
      <c r="AX40" s="452"/>
      <c r="AY40" s="452"/>
      <c r="AZ40" s="452"/>
      <c r="BA40" s="452"/>
      <c r="BB40" s="452"/>
      <c r="BC40" s="452"/>
      <c r="BD40" s="452"/>
      <c r="BE40" s="452"/>
      <c r="BF40" s="452"/>
      <c r="BG40" s="452"/>
      <c r="BH40" s="452"/>
      <c r="BI40" s="452"/>
      <c r="BJ40" s="452"/>
      <c r="BK40" s="452"/>
      <c r="BL40" s="452"/>
      <c r="BM40" s="452"/>
      <c r="BN40" s="452"/>
      <c r="BO40" s="452"/>
      <c r="BP40" s="452"/>
      <c r="BQ40" s="452"/>
      <c r="BR40" s="452"/>
      <c r="BS40" s="452"/>
      <c r="BT40" s="452"/>
      <c r="BU40" s="452"/>
      <c r="BV40" s="452"/>
      <c r="BW40" s="452"/>
      <c r="BX40" s="452"/>
      <c r="BY40" s="452"/>
      <c r="BZ40" s="452"/>
      <c r="CA40" s="452"/>
      <c r="CB40" s="452"/>
      <c r="CC40" s="452"/>
      <c r="CD40" s="472"/>
      <c r="CE40" s="472"/>
      <c r="CF40" s="472"/>
      <c r="CG40" s="472"/>
      <c r="CH40" s="472"/>
      <c r="CI40" s="472"/>
      <c r="CJ40" s="472"/>
      <c r="CK40" s="472"/>
      <c r="CL40" s="472"/>
      <c r="CM40" s="472"/>
      <c r="CN40" s="472"/>
      <c r="CO40" s="472"/>
      <c r="CP40" s="472"/>
      <c r="CQ40" s="472"/>
      <c r="CR40" s="472"/>
      <c r="CS40" s="472"/>
      <c r="CT40" s="472"/>
      <c r="CU40" s="472"/>
      <c r="CV40" s="472"/>
      <c r="CW40" s="452"/>
      <c r="CX40" s="452"/>
      <c r="CY40" s="452"/>
      <c r="CZ40" s="452"/>
      <c r="DA40" s="452"/>
      <c r="DB40" s="452"/>
      <c r="DC40" s="452"/>
      <c r="DD40" s="452"/>
      <c r="DE40" s="452"/>
      <c r="DF40" s="452"/>
      <c r="DG40" s="452"/>
      <c r="DH40" s="452"/>
      <c r="DI40" s="452"/>
      <c r="DJ40" s="452"/>
      <c r="DK40" s="452"/>
      <c r="DL40" s="452"/>
      <c r="DM40" s="452"/>
      <c r="DN40" s="452"/>
      <c r="DO40" s="452"/>
      <c r="DP40" s="452"/>
      <c r="DQ40" s="452"/>
      <c r="DR40" s="452"/>
      <c r="DS40" s="452"/>
      <c r="DT40" s="452"/>
      <c r="DU40" s="452"/>
      <c r="DV40" s="452"/>
    </row>
    <row r="41" spans="1:126" s="474" customFormat="1" ht="33" x14ac:dyDescent="0.45">
      <c r="A41" s="473"/>
      <c r="B41" s="1473" t="s">
        <v>183</v>
      </c>
      <c r="C41" s="1474"/>
      <c r="D41" s="1474"/>
      <c r="E41" s="1474"/>
      <c r="F41" s="1474"/>
      <c r="G41" s="1474"/>
      <c r="H41" s="1474"/>
      <c r="I41" s="1474"/>
      <c r="J41" s="1474"/>
      <c r="K41" s="1474"/>
      <c r="L41" s="1474"/>
      <c r="M41" s="1474"/>
      <c r="N41" s="1474"/>
      <c r="O41" s="1474"/>
      <c r="P41" s="1474"/>
      <c r="Q41" s="1474"/>
      <c r="R41" s="1474"/>
      <c r="S41" s="1474"/>
      <c r="T41" s="1474"/>
      <c r="U41" s="1474"/>
      <c r="V41" s="1474"/>
      <c r="W41" s="1474"/>
      <c r="X41" s="1474"/>
      <c r="Y41" s="1474"/>
      <c r="Z41" s="1474"/>
      <c r="AA41" s="1474"/>
      <c r="AB41" s="1474"/>
      <c r="AC41" s="1474"/>
      <c r="AD41" s="1474"/>
      <c r="AE41" s="1474"/>
      <c r="AF41" s="1474"/>
      <c r="AG41" s="1474"/>
      <c r="AH41" s="1474"/>
      <c r="AI41" s="1474"/>
      <c r="AJ41" s="1474"/>
      <c r="AK41" s="1474"/>
      <c r="AL41" s="1474"/>
      <c r="AM41" s="1474"/>
      <c r="AN41" s="1474"/>
      <c r="AO41" s="1474"/>
      <c r="AP41" s="1474"/>
      <c r="AQ41" s="1474"/>
      <c r="AR41" s="1474"/>
      <c r="AS41" s="1474"/>
      <c r="AT41" s="1474"/>
      <c r="AU41" s="1474"/>
      <c r="AV41" s="1474"/>
      <c r="AW41" s="1474"/>
      <c r="AX41" s="1474"/>
      <c r="AY41" s="1474"/>
      <c r="AZ41" s="1474"/>
      <c r="BA41" s="1474"/>
      <c r="BB41" s="1474"/>
      <c r="BC41" s="1474"/>
      <c r="BD41" s="1474"/>
      <c r="BE41" s="1474"/>
      <c r="BF41" s="1474"/>
      <c r="BG41" s="1474"/>
      <c r="BH41" s="1474"/>
      <c r="BI41" s="1474"/>
      <c r="BJ41" s="1474"/>
      <c r="BK41" s="1474"/>
      <c r="BL41" s="1474"/>
      <c r="BM41" s="1474"/>
      <c r="BN41" s="1474"/>
      <c r="BO41" s="1474"/>
      <c r="BP41" s="1474"/>
      <c r="BQ41" s="1474"/>
      <c r="BR41" s="1474"/>
      <c r="BS41" s="1474"/>
      <c r="BT41" s="1474"/>
      <c r="BU41" s="1474"/>
      <c r="BV41" s="1474"/>
      <c r="BW41" s="1474"/>
      <c r="BX41" s="1474"/>
      <c r="BY41" s="1474"/>
      <c r="BZ41" s="1474"/>
      <c r="CA41" s="1474"/>
      <c r="CB41" s="1474"/>
      <c r="CC41" s="1474"/>
      <c r="CD41" s="1474"/>
      <c r="CE41" s="1474"/>
      <c r="CF41" s="1474"/>
      <c r="CG41" s="1474"/>
      <c r="CH41" s="1474"/>
      <c r="CI41" s="1474"/>
      <c r="CJ41" s="1474"/>
      <c r="CK41" s="1474"/>
      <c r="CL41" s="1474"/>
      <c r="CM41" s="1474"/>
      <c r="CN41" s="1474"/>
      <c r="CO41" s="1474"/>
      <c r="CP41" s="1474"/>
      <c r="CQ41" s="1474"/>
      <c r="CR41" s="1474"/>
      <c r="CS41" s="1474"/>
      <c r="CT41" s="1474"/>
      <c r="CU41" s="1474"/>
      <c r="CV41" s="1474"/>
      <c r="CW41" s="1474"/>
      <c r="CX41" s="1474"/>
      <c r="CY41" s="1474"/>
      <c r="CZ41" s="1474"/>
      <c r="DA41" s="1474"/>
      <c r="DB41" s="1474"/>
      <c r="DC41" s="1474"/>
      <c r="DD41" s="1474"/>
      <c r="DE41" s="1474"/>
      <c r="DF41" s="1474"/>
      <c r="DG41" s="1474"/>
      <c r="DH41" s="1474"/>
      <c r="DI41" s="1474"/>
      <c r="DJ41" s="1474"/>
      <c r="DK41" s="1474"/>
      <c r="DL41" s="1474"/>
      <c r="DM41" s="1474"/>
      <c r="DN41" s="1474"/>
      <c r="DO41" s="1474"/>
      <c r="DP41" s="1474"/>
      <c r="DQ41" s="1474"/>
      <c r="DR41" s="1474"/>
      <c r="DS41" s="1474"/>
      <c r="DT41" s="1474"/>
      <c r="DU41" s="1475"/>
      <c r="DV41" s="473"/>
    </row>
    <row r="42" spans="1:126" s="453" customFormat="1" ht="23.25" x14ac:dyDescent="0.35">
      <c r="A42" s="452"/>
      <c r="B42" s="1476" t="s">
        <v>992</v>
      </c>
      <c r="C42" s="1477"/>
      <c r="D42" s="1477"/>
      <c r="E42" s="1477"/>
      <c r="F42" s="1477"/>
      <c r="G42" s="1477"/>
      <c r="H42" s="1477"/>
      <c r="I42" s="1477"/>
      <c r="J42" s="1478"/>
      <c r="K42" s="1479" t="s">
        <v>993</v>
      </c>
      <c r="L42" s="1477"/>
      <c r="M42" s="1477"/>
      <c r="N42" s="1477"/>
      <c r="O42" s="1477"/>
      <c r="P42" s="1478"/>
      <c r="Q42" s="1479" t="s">
        <v>994</v>
      </c>
      <c r="R42" s="1477"/>
      <c r="S42" s="1477"/>
      <c r="T42" s="1477"/>
      <c r="U42" s="1477"/>
      <c r="V42" s="1477"/>
      <c r="W42" s="1477"/>
      <c r="X42" s="1477"/>
      <c r="Y42" s="1477"/>
      <c r="Z42" s="1477"/>
      <c r="AA42" s="1477"/>
      <c r="AB42" s="1477"/>
      <c r="AC42" s="1477"/>
      <c r="AD42" s="1477"/>
      <c r="AE42" s="1477"/>
      <c r="AF42" s="1477"/>
      <c r="AG42" s="1477"/>
      <c r="AH42" s="1477"/>
      <c r="AI42" s="1477"/>
      <c r="AJ42" s="1477"/>
      <c r="AK42" s="1477"/>
      <c r="AL42" s="1477"/>
      <c r="AM42" s="1478"/>
      <c r="AN42" s="1479" t="s">
        <v>995</v>
      </c>
      <c r="AO42" s="1477"/>
      <c r="AP42" s="1477"/>
      <c r="AQ42" s="1477"/>
      <c r="AR42" s="1477"/>
      <c r="AS42" s="1478"/>
      <c r="AT42" s="1479" t="s">
        <v>996</v>
      </c>
      <c r="AU42" s="1477"/>
      <c r="AV42" s="1477"/>
      <c r="AW42" s="1477"/>
      <c r="AX42" s="1477"/>
      <c r="AY42" s="1477"/>
      <c r="AZ42" s="1477"/>
      <c r="BA42" s="1477"/>
      <c r="BB42" s="1477"/>
      <c r="BC42" s="1477"/>
      <c r="BD42" s="1478"/>
      <c r="BE42" s="1479" t="s">
        <v>198</v>
      </c>
      <c r="BF42" s="1477"/>
      <c r="BG42" s="1477"/>
      <c r="BH42" s="1477"/>
      <c r="BI42" s="1477"/>
      <c r="BJ42" s="1477"/>
      <c r="BK42" s="1477"/>
      <c r="BL42" s="1477"/>
      <c r="BM42" s="1477"/>
      <c r="BN42" s="1477"/>
      <c r="BO42" s="1477"/>
      <c r="BP42" s="1477"/>
      <c r="BQ42" s="1477"/>
      <c r="BR42" s="1477"/>
      <c r="BS42" s="1477"/>
      <c r="BT42" s="1477"/>
      <c r="BU42" s="1477"/>
      <c r="BV42" s="1477"/>
      <c r="BW42" s="1477"/>
      <c r="BX42" s="1477"/>
      <c r="BY42" s="1477"/>
      <c r="BZ42" s="1477"/>
      <c r="CA42" s="1477"/>
      <c r="CB42" s="1477"/>
      <c r="CC42" s="1477"/>
      <c r="CD42" s="1477"/>
      <c r="CE42" s="1477"/>
      <c r="CF42" s="1477"/>
      <c r="CG42" s="1477"/>
      <c r="CH42" s="1477"/>
      <c r="CI42" s="1477"/>
      <c r="CJ42" s="1477"/>
      <c r="CK42" s="1478"/>
      <c r="CL42" s="1479" t="s">
        <v>997</v>
      </c>
      <c r="CM42" s="1477"/>
      <c r="CN42" s="1477"/>
      <c r="CO42" s="1477"/>
      <c r="CP42" s="1477"/>
      <c r="CQ42" s="1477"/>
      <c r="CR42" s="1477"/>
      <c r="CS42" s="1477"/>
      <c r="CT42" s="1477"/>
      <c r="CU42" s="1477"/>
      <c r="CV42" s="1477"/>
      <c r="CW42" s="1477"/>
      <c r="CX42" s="1477"/>
      <c r="CY42" s="1477"/>
      <c r="CZ42" s="1477"/>
      <c r="DA42" s="1477"/>
      <c r="DB42" s="1477"/>
      <c r="DC42" s="1477"/>
      <c r="DD42" s="1479" t="s">
        <v>998</v>
      </c>
      <c r="DE42" s="1477"/>
      <c r="DF42" s="1477"/>
      <c r="DG42" s="1477"/>
      <c r="DH42" s="1477"/>
      <c r="DI42" s="1477"/>
      <c r="DJ42" s="1477"/>
      <c r="DK42" s="1477"/>
      <c r="DL42" s="1477"/>
      <c r="DM42" s="1477"/>
      <c r="DN42" s="1477"/>
      <c r="DO42" s="1477"/>
      <c r="DP42" s="1477"/>
      <c r="DQ42" s="1477"/>
      <c r="DR42" s="1477"/>
      <c r="DS42" s="1477"/>
      <c r="DT42" s="1477"/>
      <c r="DU42" s="1480"/>
      <c r="DV42" s="452"/>
    </row>
    <row r="43" spans="1:126" s="453" customFormat="1" ht="23.25" x14ac:dyDescent="0.35">
      <c r="A43" s="452"/>
      <c r="B43" s="1470" t="s">
        <v>917</v>
      </c>
      <c r="C43" s="1289"/>
      <c r="D43" s="1289"/>
      <c r="E43" s="1289"/>
      <c r="F43" s="1289"/>
      <c r="G43" s="1289"/>
      <c r="H43" s="1289"/>
      <c r="I43" s="1289"/>
      <c r="J43" s="1464"/>
      <c r="K43" s="1463" t="s">
        <v>653</v>
      </c>
      <c r="L43" s="1469"/>
      <c r="M43" s="1469"/>
      <c r="N43" s="1469"/>
      <c r="O43" s="1469"/>
      <c r="P43" s="1464"/>
      <c r="Q43" s="1471"/>
      <c r="R43" s="1301"/>
      <c r="S43" s="1301"/>
      <c r="T43" s="1301"/>
      <c r="U43" s="1301"/>
      <c r="V43" s="1301"/>
      <c r="W43" s="1301"/>
      <c r="X43" s="1301"/>
      <c r="Y43" s="1301"/>
      <c r="Z43" s="1301"/>
      <c r="AA43" s="1301"/>
      <c r="AB43" s="1301"/>
      <c r="AC43" s="1301"/>
      <c r="AD43" s="1301"/>
      <c r="AE43" s="1301"/>
      <c r="AF43" s="1301"/>
      <c r="AG43" s="1301"/>
      <c r="AH43" s="1301"/>
      <c r="AI43" s="1301"/>
      <c r="AJ43" s="1301"/>
      <c r="AK43" s="1301"/>
      <c r="AL43" s="1301"/>
      <c r="AM43" s="1472"/>
      <c r="AN43" s="1463" t="s">
        <v>999</v>
      </c>
      <c r="AO43" s="1469"/>
      <c r="AP43" s="1469"/>
      <c r="AQ43" s="1469"/>
      <c r="AR43" s="1469"/>
      <c r="AS43" s="1464"/>
      <c r="AT43" s="1463" t="s">
        <v>1000</v>
      </c>
      <c r="AU43" s="1289"/>
      <c r="AV43" s="1289"/>
      <c r="AW43" s="1289"/>
      <c r="AX43" s="1289"/>
      <c r="AY43" s="1289"/>
      <c r="AZ43" s="1289"/>
      <c r="BA43" s="1289"/>
      <c r="BB43" s="1289"/>
      <c r="BC43" s="1289"/>
      <c r="BD43" s="1464"/>
      <c r="BE43" s="1463" t="s">
        <v>653</v>
      </c>
      <c r="BF43" s="1469"/>
      <c r="BG43" s="1469"/>
      <c r="BH43" s="1469"/>
      <c r="BI43" s="1464"/>
      <c r="BJ43" s="1463" t="s">
        <v>1001</v>
      </c>
      <c r="BK43" s="1469"/>
      <c r="BL43" s="1469"/>
      <c r="BM43" s="1464"/>
      <c r="BN43" s="1463" t="s">
        <v>994</v>
      </c>
      <c r="BO43" s="1469"/>
      <c r="BP43" s="1469"/>
      <c r="BQ43" s="1469"/>
      <c r="BR43" s="1469"/>
      <c r="BS43" s="1469"/>
      <c r="BT43" s="1469"/>
      <c r="BU43" s="1469"/>
      <c r="BV43" s="1469"/>
      <c r="BW43" s="1469"/>
      <c r="BX43" s="1469"/>
      <c r="BY43" s="1469"/>
      <c r="BZ43" s="1469"/>
      <c r="CA43" s="1469"/>
      <c r="CB43" s="1469"/>
      <c r="CC43" s="1469"/>
      <c r="CD43" s="1469"/>
      <c r="CE43" s="1464"/>
      <c r="CF43" s="1463" t="s">
        <v>1002</v>
      </c>
      <c r="CG43" s="1469"/>
      <c r="CH43" s="1469"/>
      <c r="CI43" s="1469"/>
      <c r="CJ43" s="1469"/>
      <c r="CK43" s="1464"/>
      <c r="CL43" s="1463" t="s">
        <v>1003</v>
      </c>
      <c r="CM43" s="1289"/>
      <c r="CN43" s="1289"/>
      <c r="CO43" s="1289"/>
      <c r="CP43" s="1289"/>
      <c r="CQ43" s="1289"/>
      <c r="CR43" s="1289"/>
      <c r="CS43" s="1289"/>
      <c r="CT43" s="1289"/>
      <c r="CU43" s="1289"/>
      <c r="CV43" s="1289"/>
      <c r="CW43" s="1289"/>
      <c r="CX43" s="1289"/>
      <c r="CY43" s="1289"/>
      <c r="CZ43" s="1289"/>
      <c r="DA43" s="1289"/>
      <c r="DB43" s="1289"/>
      <c r="DC43" s="1289"/>
      <c r="DD43" s="1463" t="s">
        <v>1004</v>
      </c>
      <c r="DE43" s="1289"/>
      <c r="DF43" s="1289"/>
      <c r="DG43" s="1289"/>
      <c r="DH43" s="1289"/>
      <c r="DI43" s="1289"/>
      <c r="DJ43" s="1289"/>
      <c r="DK43" s="1289"/>
      <c r="DL43" s="1289"/>
      <c r="DM43" s="1289"/>
      <c r="DN43" s="1289"/>
      <c r="DO43" s="1289"/>
      <c r="DP43" s="1289"/>
      <c r="DQ43" s="1289"/>
      <c r="DR43" s="1289"/>
      <c r="DS43" s="1289"/>
      <c r="DT43" s="1289"/>
      <c r="DU43" s="1468"/>
      <c r="DV43" s="452"/>
    </row>
    <row r="44" spans="1:126" s="453" customFormat="1" ht="26.25" x14ac:dyDescent="0.45">
      <c r="A44" s="452"/>
      <c r="B44" s="1470" t="s">
        <v>1005</v>
      </c>
      <c r="C44" s="1289"/>
      <c r="D44" s="1289"/>
      <c r="E44" s="1289"/>
      <c r="F44" s="1289"/>
      <c r="G44" s="1289"/>
      <c r="H44" s="1289"/>
      <c r="I44" s="1289"/>
      <c r="J44" s="1464"/>
      <c r="K44" s="1463" t="s">
        <v>1006</v>
      </c>
      <c r="L44" s="1469"/>
      <c r="M44" s="1469"/>
      <c r="N44" s="1469"/>
      <c r="O44" s="1469"/>
      <c r="P44" s="1464"/>
      <c r="Q44" s="1471"/>
      <c r="R44" s="1301"/>
      <c r="S44" s="1301"/>
      <c r="T44" s="1301"/>
      <c r="U44" s="1301"/>
      <c r="V44" s="1301"/>
      <c r="W44" s="1301"/>
      <c r="X44" s="1301"/>
      <c r="Y44" s="1301"/>
      <c r="Z44" s="1301"/>
      <c r="AA44" s="1301"/>
      <c r="AB44" s="1301"/>
      <c r="AC44" s="1301"/>
      <c r="AD44" s="1301"/>
      <c r="AE44" s="1301"/>
      <c r="AF44" s="1301"/>
      <c r="AG44" s="1301"/>
      <c r="AH44" s="1301"/>
      <c r="AI44" s="1301"/>
      <c r="AJ44" s="1301"/>
      <c r="AK44" s="1301"/>
      <c r="AL44" s="1301"/>
      <c r="AM44" s="1472"/>
      <c r="AN44" s="1463"/>
      <c r="AO44" s="1469"/>
      <c r="AP44" s="1469"/>
      <c r="AQ44" s="1469"/>
      <c r="AR44" s="1469"/>
      <c r="AS44" s="1464"/>
      <c r="AT44" s="1463"/>
      <c r="AU44" s="1289"/>
      <c r="AV44" s="1289"/>
      <c r="AW44" s="1289"/>
      <c r="AX44" s="1289"/>
      <c r="AY44" s="1289"/>
      <c r="AZ44" s="1289"/>
      <c r="BA44" s="1289"/>
      <c r="BB44" s="1289"/>
      <c r="BC44" s="1289"/>
      <c r="BD44" s="1464"/>
      <c r="BE44" s="1463"/>
      <c r="BF44" s="1469"/>
      <c r="BG44" s="1469"/>
      <c r="BH44" s="1469"/>
      <c r="BI44" s="1464"/>
      <c r="BJ44" s="1463"/>
      <c r="BK44" s="1289"/>
      <c r="BL44" s="1289"/>
      <c r="BM44" s="1464"/>
      <c r="BN44" s="1463"/>
      <c r="BO44" s="1469"/>
      <c r="BP44" s="1469"/>
      <c r="BQ44" s="1469"/>
      <c r="BR44" s="1469"/>
      <c r="BS44" s="1469"/>
      <c r="BT44" s="1469"/>
      <c r="BU44" s="1469"/>
      <c r="BV44" s="1469"/>
      <c r="BW44" s="1469"/>
      <c r="BX44" s="1469"/>
      <c r="BY44" s="1469"/>
      <c r="BZ44" s="1469"/>
      <c r="CA44" s="1469"/>
      <c r="CB44" s="1469"/>
      <c r="CC44" s="1469"/>
      <c r="CD44" s="1469"/>
      <c r="CE44" s="1464"/>
      <c r="CF44" s="1463"/>
      <c r="CG44" s="1469"/>
      <c r="CH44" s="1469"/>
      <c r="CI44" s="1469"/>
      <c r="CJ44" s="1469"/>
      <c r="CK44" s="1464"/>
      <c r="CL44" s="1463" t="s">
        <v>1007</v>
      </c>
      <c r="CM44" s="1289"/>
      <c r="CN44" s="1289"/>
      <c r="CO44" s="1289"/>
      <c r="CP44" s="1289"/>
      <c r="CQ44" s="1464"/>
      <c r="CR44" s="1463" t="s">
        <v>1008</v>
      </c>
      <c r="CS44" s="1289"/>
      <c r="CT44" s="1289"/>
      <c r="CU44" s="1289"/>
      <c r="CV44" s="1289"/>
      <c r="CW44" s="1464"/>
      <c r="CX44" s="1463" t="s">
        <v>1009</v>
      </c>
      <c r="CY44" s="1289"/>
      <c r="CZ44" s="1289"/>
      <c r="DA44" s="1289"/>
      <c r="DB44" s="1289"/>
      <c r="DC44" s="1289"/>
      <c r="DD44" s="1463" t="s">
        <v>1007</v>
      </c>
      <c r="DE44" s="1289"/>
      <c r="DF44" s="1289"/>
      <c r="DG44" s="1289"/>
      <c r="DH44" s="1289"/>
      <c r="DI44" s="1464"/>
      <c r="DJ44" s="1463" t="s">
        <v>1008</v>
      </c>
      <c r="DK44" s="1289"/>
      <c r="DL44" s="1289"/>
      <c r="DM44" s="1289"/>
      <c r="DN44" s="1289"/>
      <c r="DO44" s="1289"/>
      <c r="DP44" s="1463" t="s">
        <v>1009</v>
      </c>
      <c r="DQ44" s="1289"/>
      <c r="DR44" s="1289"/>
      <c r="DS44" s="1289"/>
      <c r="DT44" s="1289"/>
      <c r="DU44" s="1468"/>
      <c r="DV44" s="455"/>
    </row>
    <row r="45" spans="1:126" s="453" customFormat="1" ht="23.25" x14ac:dyDescent="0.35">
      <c r="A45" s="452"/>
      <c r="B45" s="1462" t="s">
        <v>1010</v>
      </c>
      <c r="C45" s="1459"/>
      <c r="D45" s="1459"/>
      <c r="E45" s="1459"/>
      <c r="F45" s="1459"/>
      <c r="G45" s="1459"/>
      <c r="H45" s="1459"/>
      <c r="I45" s="1459"/>
      <c r="J45" s="1461"/>
      <c r="K45" s="1458" t="s">
        <v>1011</v>
      </c>
      <c r="L45" s="1459"/>
      <c r="M45" s="1459"/>
      <c r="N45" s="1459"/>
      <c r="O45" s="1459"/>
      <c r="P45" s="1461"/>
      <c r="Q45" s="1458" t="s">
        <v>1012</v>
      </c>
      <c r="R45" s="1459"/>
      <c r="S45" s="1459"/>
      <c r="T45" s="1459"/>
      <c r="U45" s="1459"/>
      <c r="V45" s="1459"/>
      <c r="W45" s="1459"/>
      <c r="X45" s="1459"/>
      <c r="Y45" s="1459"/>
      <c r="Z45" s="1459"/>
      <c r="AA45" s="1459"/>
      <c r="AB45" s="1459"/>
      <c r="AC45" s="1459"/>
      <c r="AD45" s="1459"/>
      <c r="AE45" s="1459"/>
      <c r="AF45" s="1459"/>
      <c r="AG45" s="1459"/>
      <c r="AH45" s="1459"/>
      <c r="AI45" s="1459"/>
      <c r="AJ45" s="1459"/>
      <c r="AK45" s="1459"/>
      <c r="AL45" s="1459"/>
      <c r="AM45" s="1461"/>
      <c r="AN45" s="1458" t="s">
        <v>1013</v>
      </c>
      <c r="AO45" s="1459"/>
      <c r="AP45" s="1459"/>
      <c r="AQ45" s="1459"/>
      <c r="AR45" s="1459"/>
      <c r="AS45" s="1461"/>
      <c r="AT45" s="1458" t="s">
        <v>1014</v>
      </c>
      <c r="AU45" s="1459"/>
      <c r="AV45" s="1459"/>
      <c r="AW45" s="1459"/>
      <c r="AX45" s="1459"/>
      <c r="AY45" s="1459"/>
      <c r="AZ45" s="1459"/>
      <c r="BA45" s="1459"/>
      <c r="BB45" s="1459"/>
      <c r="BC45" s="1459"/>
      <c r="BD45" s="1461"/>
      <c r="BE45" s="1458" t="s">
        <v>1015</v>
      </c>
      <c r="BF45" s="1459"/>
      <c r="BG45" s="1459"/>
      <c r="BH45" s="1459"/>
      <c r="BI45" s="1461"/>
      <c r="BJ45" s="1458" t="s">
        <v>1016</v>
      </c>
      <c r="BK45" s="1459"/>
      <c r="BL45" s="1459"/>
      <c r="BM45" s="1461"/>
      <c r="BN45" s="1458" t="s">
        <v>1017</v>
      </c>
      <c r="BO45" s="1459"/>
      <c r="BP45" s="1459"/>
      <c r="BQ45" s="1459"/>
      <c r="BR45" s="1459"/>
      <c r="BS45" s="1459"/>
      <c r="BT45" s="1459"/>
      <c r="BU45" s="1459"/>
      <c r="BV45" s="1459"/>
      <c r="BW45" s="1459"/>
      <c r="BX45" s="1459"/>
      <c r="BY45" s="1459"/>
      <c r="BZ45" s="1459"/>
      <c r="CA45" s="1459"/>
      <c r="CB45" s="1459"/>
      <c r="CC45" s="1459"/>
      <c r="CD45" s="1459"/>
      <c r="CE45" s="1461"/>
      <c r="CF45" s="1458" t="s">
        <v>1018</v>
      </c>
      <c r="CG45" s="1459"/>
      <c r="CH45" s="1459"/>
      <c r="CI45" s="1459"/>
      <c r="CJ45" s="1459"/>
      <c r="CK45" s="1461"/>
      <c r="CL45" s="1465" t="s">
        <v>1019</v>
      </c>
      <c r="CM45" s="1466"/>
      <c r="CN45" s="1466"/>
      <c r="CO45" s="1466"/>
      <c r="CP45" s="1466"/>
      <c r="CQ45" s="1467"/>
      <c r="CR45" s="1458" t="s">
        <v>1020</v>
      </c>
      <c r="CS45" s="1459"/>
      <c r="CT45" s="1459"/>
      <c r="CU45" s="1459"/>
      <c r="CV45" s="1459"/>
      <c r="CW45" s="1461"/>
      <c r="CX45" s="1458" t="s">
        <v>1021</v>
      </c>
      <c r="CY45" s="1459"/>
      <c r="CZ45" s="1459"/>
      <c r="DA45" s="1459"/>
      <c r="DB45" s="1459"/>
      <c r="DC45" s="1461"/>
      <c r="DD45" s="1458" t="s">
        <v>1022</v>
      </c>
      <c r="DE45" s="1459"/>
      <c r="DF45" s="1459"/>
      <c r="DG45" s="1459"/>
      <c r="DH45" s="1459"/>
      <c r="DI45" s="1461"/>
      <c r="DJ45" s="1458" t="s">
        <v>1023</v>
      </c>
      <c r="DK45" s="1459"/>
      <c r="DL45" s="1459"/>
      <c r="DM45" s="1459"/>
      <c r="DN45" s="1459"/>
      <c r="DO45" s="1461"/>
      <c r="DP45" s="1458" t="s">
        <v>1024</v>
      </c>
      <c r="DQ45" s="1459"/>
      <c r="DR45" s="1459"/>
      <c r="DS45" s="1459"/>
      <c r="DT45" s="1459"/>
      <c r="DU45" s="1460"/>
      <c r="DV45" s="455"/>
    </row>
    <row r="46" spans="1:126" s="453" customFormat="1" ht="36" customHeight="1" x14ac:dyDescent="0.35">
      <c r="A46" s="452"/>
      <c r="B46" s="1452"/>
      <c r="C46" s="1447"/>
      <c r="D46" s="1447"/>
      <c r="E46" s="1447"/>
      <c r="F46" s="1447"/>
      <c r="G46" s="1447"/>
      <c r="H46" s="1447"/>
      <c r="I46" s="1447"/>
      <c r="J46" s="1448"/>
      <c r="K46" s="1446"/>
      <c r="L46" s="1447"/>
      <c r="M46" s="1447"/>
      <c r="N46" s="1447"/>
      <c r="O46" s="1447"/>
      <c r="P46" s="1448"/>
      <c r="Q46" s="1453" t="str">
        <f t="shared" ref="Q46:Q79" si="4">VLOOKUP($K46, $A$105:$AR$130,7)</f>
        <v>No Device</v>
      </c>
      <c r="R46" s="1401"/>
      <c r="S46" s="1401"/>
      <c r="T46" s="1401"/>
      <c r="U46" s="1401"/>
      <c r="V46" s="1401"/>
      <c r="W46" s="1401"/>
      <c r="X46" s="1401"/>
      <c r="Y46" s="1401"/>
      <c r="Z46" s="1401"/>
      <c r="AA46" s="1401"/>
      <c r="AB46" s="1401"/>
      <c r="AC46" s="1401"/>
      <c r="AD46" s="1401"/>
      <c r="AE46" s="1401"/>
      <c r="AF46" s="1401"/>
      <c r="AG46" s="1401"/>
      <c r="AH46" s="1401"/>
      <c r="AI46" s="1401"/>
      <c r="AJ46" s="1401"/>
      <c r="AK46" s="1401"/>
      <c r="AL46" s="1401"/>
      <c r="AM46" s="1402"/>
      <c r="AN46" s="1446"/>
      <c r="AO46" s="1447"/>
      <c r="AP46" s="1447"/>
      <c r="AQ46" s="1447"/>
      <c r="AR46" s="1447"/>
      <c r="AS46" s="1448"/>
      <c r="AT46" s="1442"/>
      <c r="AU46" s="1443"/>
      <c r="AV46" s="1443"/>
      <c r="AW46" s="1443"/>
      <c r="AX46" s="1443"/>
      <c r="AY46" s="1443"/>
      <c r="AZ46" s="1443"/>
      <c r="BA46" s="1443"/>
      <c r="BB46" s="1443"/>
      <c r="BC46" s="1443"/>
      <c r="BD46" s="1444"/>
      <c r="BE46" s="1446"/>
      <c r="BF46" s="1447"/>
      <c r="BG46" s="1447"/>
      <c r="BH46" s="1447"/>
      <c r="BI46" s="1448"/>
      <c r="BJ46" s="1446"/>
      <c r="BK46" s="1447"/>
      <c r="BL46" s="1447"/>
      <c r="BM46" s="1448"/>
      <c r="BN46" s="1449" t="str">
        <f t="shared" ref="BN46:BN79" si="5">VLOOKUP($BE46, $A$174:$AU$196,7)</f>
        <v>None</v>
      </c>
      <c r="BO46" s="1450"/>
      <c r="BP46" s="1450"/>
      <c r="BQ46" s="1450"/>
      <c r="BR46" s="1450"/>
      <c r="BS46" s="1450"/>
      <c r="BT46" s="1450"/>
      <c r="BU46" s="1450"/>
      <c r="BV46" s="1450"/>
      <c r="BW46" s="1450"/>
      <c r="BX46" s="1450"/>
      <c r="BY46" s="1450"/>
      <c r="BZ46" s="1450"/>
      <c r="CA46" s="1450"/>
      <c r="CB46" s="1450"/>
      <c r="CC46" s="1450"/>
      <c r="CD46" s="1450"/>
      <c r="CE46" s="1451"/>
      <c r="CF46" s="1439">
        <f t="shared" ref="CF46:CF79" si="6">VLOOKUP($BE46, $A$174:$AU$196,47)-IF(ISERROR(1/$BJ46),0,5*$BJ46)</f>
        <v>0</v>
      </c>
      <c r="CG46" s="1440"/>
      <c r="CH46" s="1440"/>
      <c r="CI46" s="1440"/>
      <c r="CJ46" s="1440"/>
      <c r="CK46" s="1441"/>
      <c r="CL46" s="1455">
        <f t="shared" ref="CL46:CL79" si="7">VLOOKUP($K46, $A$105:$AR$130,30)</f>
        <v>0</v>
      </c>
      <c r="CM46" s="1456"/>
      <c r="CN46" s="1456"/>
      <c r="CO46" s="1456"/>
      <c r="CP46" s="1456"/>
      <c r="CQ46" s="1457"/>
      <c r="CR46" s="1455">
        <f t="shared" ref="CR46:CR79" si="8">VLOOKUP($K46, $A$105:$AR$130,37)</f>
        <v>0</v>
      </c>
      <c r="CS46" s="1456"/>
      <c r="CT46" s="1456"/>
      <c r="CU46" s="1456"/>
      <c r="CV46" s="1456"/>
      <c r="CW46" s="1457"/>
      <c r="CX46" s="1455">
        <f t="shared" ref="CX46:CX79" si="9">VLOOKUP($K46,$A$105:$AR$130,44)</f>
        <v>0</v>
      </c>
      <c r="CY46" s="1456"/>
      <c r="CZ46" s="1456"/>
      <c r="DA46" s="1456"/>
      <c r="DB46" s="1456"/>
      <c r="DC46" s="1457"/>
      <c r="DD46" s="1436">
        <f t="shared" ref="DD46:DD79" si="10">$AT46*CL46*(1-$CF46/100)/2000</f>
        <v>0</v>
      </c>
      <c r="DE46" s="1437"/>
      <c r="DF46" s="1437"/>
      <c r="DG46" s="1437"/>
      <c r="DH46" s="1437"/>
      <c r="DI46" s="1454"/>
      <c r="DJ46" s="1436">
        <f t="shared" ref="DJ46:DJ79" si="11">$AT46*CR46*(1-$CF46/100)/2000</f>
        <v>0</v>
      </c>
      <c r="DK46" s="1437"/>
      <c r="DL46" s="1437"/>
      <c r="DM46" s="1437"/>
      <c r="DN46" s="1437"/>
      <c r="DO46" s="1454"/>
      <c r="DP46" s="1436">
        <f t="shared" ref="DP46:DP79" si="12">$AT46*CX46*(1-$CF46/100)/2000</f>
        <v>0</v>
      </c>
      <c r="DQ46" s="1437"/>
      <c r="DR46" s="1437"/>
      <c r="DS46" s="1437"/>
      <c r="DT46" s="1437"/>
      <c r="DU46" s="1438"/>
      <c r="DV46" s="455"/>
    </row>
    <row r="47" spans="1:126" s="453" customFormat="1" ht="36" customHeight="1" x14ac:dyDescent="0.35">
      <c r="A47" s="452"/>
      <c r="B47" s="1452"/>
      <c r="C47" s="1447"/>
      <c r="D47" s="1447"/>
      <c r="E47" s="1447"/>
      <c r="F47" s="1447"/>
      <c r="G47" s="1447"/>
      <c r="H47" s="1447"/>
      <c r="I47" s="1447"/>
      <c r="J47" s="1448"/>
      <c r="K47" s="1446"/>
      <c r="L47" s="1447"/>
      <c r="M47" s="1447"/>
      <c r="N47" s="1447"/>
      <c r="O47" s="1447"/>
      <c r="P47" s="1448"/>
      <c r="Q47" s="1453" t="str">
        <f t="shared" si="4"/>
        <v>No Device</v>
      </c>
      <c r="R47" s="1401"/>
      <c r="S47" s="1401"/>
      <c r="T47" s="1401"/>
      <c r="U47" s="1401"/>
      <c r="V47" s="1401"/>
      <c r="W47" s="1401"/>
      <c r="X47" s="1401"/>
      <c r="Y47" s="1401"/>
      <c r="Z47" s="1401"/>
      <c r="AA47" s="1401"/>
      <c r="AB47" s="1401"/>
      <c r="AC47" s="1401"/>
      <c r="AD47" s="1401"/>
      <c r="AE47" s="1401"/>
      <c r="AF47" s="1401"/>
      <c r="AG47" s="1401"/>
      <c r="AH47" s="1401"/>
      <c r="AI47" s="1401"/>
      <c r="AJ47" s="1401"/>
      <c r="AK47" s="1401"/>
      <c r="AL47" s="1401"/>
      <c r="AM47" s="1402"/>
      <c r="AN47" s="1446"/>
      <c r="AO47" s="1447"/>
      <c r="AP47" s="1447"/>
      <c r="AQ47" s="1447"/>
      <c r="AR47" s="1447"/>
      <c r="AS47" s="1448"/>
      <c r="AT47" s="1442"/>
      <c r="AU47" s="1443"/>
      <c r="AV47" s="1443"/>
      <c r="AW47" s="1443"/>
      <c r="AX47" s="1443"/>
      <c r="AY47" s="1443"/>
      <c r="AZ47" s="1443"/>
      <c r="BA47" s="1443"/>
      <c r="BB47" s="1443"/>
      <c r="BC47" s="1443"/>
      <c r="BD47" s="1444"/>
      <c r="BE47" s="1446"/>
      <c r="BF47" s="1447"/>
      <c r="BG47" s="1447"/>
      <c r="BH47" s="1447"/>
      <c r="BI47" s="1448"/>
      <c r="BJ47" s="1446"/>
      <c r="BK47" s="1447"/>
      <c r="BL47" s="1447"/>
      <c r="BM47" s="1448"/>
      <c r="BN47" s="1449" t="str">
        <f t="shared" si="5"/>
        <v>None</v>
      </c>
      <c r="BO47" s="1450"/>
      <c r="BP47" s="1450"/>
      <c r="BQ47" s="1450"/>
      <c r="BR47" s="1450"/>
      <c r="BS47" s="1450"/>
      <c r="BT47" s="1450"/>
      <c r="BU47" s="1450"/>
      <c r="BV47" s="1450"/>
      <c r="BW47" s="1450"/>
      <c r="BX47" s="1450"/>
      <c r="BY47" s="1450"/>
      <c r="BZ47" s="1450"/>
      <c r="CA47" s="1450"/>
      <c r="CB47" s="1450"/>
      <c r="CC47" s="1450"/>
      <c r="CD47" s="1450"/>
      <c r="CE47" s="1451"/>
      <c r="CF47" s="1439">
        <f t="shared" si="6"/>
        <v>0</v>
      </c>
      <c r="CG47" s="1440"/>
      <c r="CH47" s="1440"/>
      <c r="CI47" s="1440"/>
      <c r="CJ47" s="1440"/>
      <c r="CK47" s="1441"/>
      <c r="CL47" s="1455">
        <f t="shared" si="7"/>
        <v>0</v>
      </c>
      <c r="CM47" s="1456"/>
      <c r="CN47" s="1456"/>
      <c r="CO47" s="1456"/>
      <c r="CP47" s="1456"/>
      <c r="CQ47" s="1457"/>
      <c r="CR47" s="1455">
        <f t="shared" si="8"/>
        <v>0</v>
      </c>
      <c r="CS47" s="1456"/>
      <c r="CT47" s="1456"/>
      <c r="CU47" s="1456"/>
      <c r="CV47" s="1456"/>
      <c r="CW47" s="1457"/>
      <c r="CX47" s="1455">
        <f t="shared" si="9"/>
        <v>0</v>
      </c>
      <c r="CY47" s="1456"/>
      <c r="CZ47" s="1456"/>
      <c r="DA47" s="1456"/>
      <c r="DB47" s="1456"/>
      <c r="DC47" s="1457"/>
      <c r="DD47" s="1436">
        <f t="shared" si="10"/>
        <v>0</v>
      </c>
      <c r="DE47" s="1437"/>
      <c r="DF47" s="1437"/>
      <c r="DG47" s="1437"/>
      <c r="DH47" s="1437"/>
      <c r="DI47" s="1454"/>
      <c r="DJ47" s="1436">
        <f t="shared" si="11"/>
        <v>0</v>
      </c>
      <c r="DK47" s="1437"/>
      <c r="DL47" s="1437"/>
      <c r="DM47" s="1437"/>
      <c r="DN47" s="1437"/>
      <c r="DO47" s="1454"/>
      <c r="DP47" s="1436">
        <f t="shared" si="12"/>
        <v>0</v>
      </c>
      <c r="DQ47" s="1437"/>
      <c r="DR47" s="1437"/>
      <c r="DS47" s="1437"/>
      <c r="DT47" s="1437"/>
      <c r="DU47" s="1438"/>
      <c r="DV47" s="455"/>
    </row>
    <row r="48" spans="1:126" s="453" customFormat="1" ht="36" customHeight="1" x14ac:dyDescent="0.35">
      <c r="A48" s="452"/>
      <c r="B48" s="1452"/>
      <c r="C48" s="1447"/>
      <c r="D48" s="1447"/>
      <c r="E48" s="1447"/>
      <c r="F48" s="1447"/>
      <c r="G48" s="1447"/>
      <c r="H48" s="1447"/>
      <c r="I48" s="1447"/>
      <c r="J48" s="1448"/>
      <c r="K48" s="1446"/>
      <c r="L48" s="1447"/>
      <c r="M48" s="1447"/>
      <c r="N48" s="1447"/>
      <c r="O48" s="1447"/>
      <c r="P48" s="1448"/>
      <c r="Q48" s="1453" t="str">
        <f t="shared" si="4"/>
        <v>No Device</v>
      </c>
      <c r="R48" s="1401"/>
      <c r="S48" s="1401"/>
      <c r="T48" s="1401"/>
      <c r="U48" s="1401"/>
      <c r="V48" s="1401"/>
      <c r="W48" s="1401"/>
      <c r="X48" s="1401"/>
      <c r="Y48" s="1401"/>
      <c r="Z48" s="1401"/>
      <c r="AA48" s="1401"/>
      <c r="AB48" s="1401"/>
      <c r="AC48" s="1401"/>
      <c r="AD48" s="1401"/>
      <c r="AE48" s="1401"/>
      <c r="AF48" s="1401"/>
      <c r="AG48" s="1401"/>
      <c r="AH48" s="1401"/>
      <c r="AI48" s="1401"/>
      <c r="AJ48" s="1401"/>
      <c r="AK48" s="1401"/>
      <c r="AL48" s="1401"/>
      <c r="AM48" s="1402"/>
      <c r="AN48" s="1446"/>
      <c r="AO48" s="1447"/>
      <c r="AP48" s="1447"/>
      <c r="AQ48" s="1447"/>
      <c r="AR48" s="1447"/>
      <c r="AS48" s="1448"/>
      <c r="AT48" s="1442"/>
      <c r="AU48" s="1443"/>
      <c r="AV48" s="1443"/>
      <c r="AW48" s="1443"/>
      <c r="AX48" s="1443"/>
      <c r="AY48" s="1443"/>
      <c r="AZ48" s="1443"/>
      <c r="BA48" s="1443"/>
      <c r="BB48" s="1443"/>
      <c r="BC48" s="1443"/>
      <c r="BD48" s="1444"/>
      <c r="BE48" s="1446"/>
      <c r="BF48" s="1447"/>
      <c r="BG48" s="1447"/>
      <c r="BH48" s="1447"/>
      <c r="BI48" s="1448"/>
      <c r="BJ48" s="1446"/>
      <c r="BK48" s="1447"/>
      <c r="BL48" s="1447"/>
      <c r="BM48" s="1448"/>
      <c r="BN48" s="1449" t="str">
        <f t="shared" si="5"/>
        <v>None</v>
      </c>
      <c r="BO48" s="1450"/>
      <c r="BP48" s="1450"/>
      <c r="BQ48" s="1450"/>
      <c r="BR48" s="1450"/>
      <c r="BS48" s="1450"/>
      <c r="BT48" s="1450"/>
      <c r="BU48" s="1450"/>
      <c r="BV48" s="1450"/>
      <c r="BW48" s="1450"/>
      <c r="BX48" s="1450"/>
      <c r="BY48" s="1450"/>
      <c r="BZ48" s="1450"/>
      <c r="CA48" s="1450"/>
      <c r="CB48" s="1450"/>
      <c r="CC48" s="1450"/>
      <c r="CD48" s="1450"/>
      <c r="CE48" s="1451"/>
      <c r="CF48" s="1439">
        <f t="shared" si="6"/>
        <v>0</v>
      </c>
      <c r="CG48" s="1440"/>
      <c r="CH48" s="1440"/>
      <c r="CI48" s="1440"/>
      <c r="CJ48" s="1440"/>
      <c r="CK48" s="1441"/>
      <c r="CL48" s="1455">
        <f t="shared" si="7"/>
        <v>0</v>
      </c>
      <c r="CM48" s="1456"/>
      <c r="CN48" s="1456"/>
      <c r="CO48" s="1456"/>
      <c r="CP48" s="1456"/>
      <c r="CQ48" s="1457"/>
      <c r="CR48" s="1455">
        <f t="shared" si="8"/>
        <v>0</v>
      </c>
      <c r="CS48" s="1456"/>
      <c r="CT48" s="1456"/>
      <c r="CU48" s="1456"/>
      <c r="CV48" s="1456"/>
      <c r="CW48" s="1457"/>
      <c r="CX48" s="1455">
        <f t="shared" si="9"/>
        <v>0</v>
      </c>
      <c r="CY48" s="1456"/>
      <c r="CZ48" s="1456"/>
      <c r="DA48" s="1456"/>
      <c r="DB48" s="1456"/>
      <c r="DC48" s="1457"/>
      <c r="DD48" s="1436">
        <f t="shared" si="10"/>
        <v>0</v>
      </c>
      <c r="DE48" s="1437"/>
      <c r="DF48" s="1437"/>
      <c r="DG48" s="1437"/>
      <c r="DH48" s="1437"/>
      <c r="DI48" s="1454"/>
      <c r="DJ48" s="1436">
        <f t="shared" si="11"/>
        <v>0</v>
      </c>
      <c r="DK48" s="1437"/>
      <c r="DL48" s="1437"/>
      <c r="DM48" s="1437"/>
      <c r="DN48" s="1437"/>
      <c r="DO48" s="1454"/>
      <c r="DP48" s="1436">
        <f t="shared" si="12"/>
        <v>0</v>
      </c>
      <c r="DQ48" s="1437"/>
      <c r="DR48" s="1437"/>
      <c r="DS48" s="1437"/>
      <c r="DT48" s="1437"/>
      <c r="DU48" s="1438"/>
      <c r="DV48" s="455"/>
    </row>
    <row r="49" spans="1:126" s="453" customFormat="1" ht="36" customHeight="1" x14ac:dyDescent="0.35">
      <c r="A49" s="452"/>
      <c r="B49" s="1452"/>
      <c r="C49" s="1447"/>
      <c r="D49" s="1447"/>
      <c r="E49" s="1447"/>
      <c r="F49" s="1447"/>
      <c r="G49" s="1447"/>
      <c r="H49" s="1447"/>
      <c r="I49" s="1447"/>
      <c r="J49" s="1448"/>
      <c r="K49" s="1446"/>
      <c r="L49" s="1447"/>
      <c r="M49" s="1447"/>
      <c r="N49" s="1447"/>
      <c r="O49" s="1447"/>
      <c r="P49" s="1448"/>
      <c r="Q49" s="1453" t="str">
        <f t="shared" si="4"/>
        <v>No Device</v>
      </c>
      <c r="R49" s="1401"/>
      <c r="S49" s="1401"/>
      <c r="T49" s="1401"/>
      <c r="U49" s="1401"/>
      <c r="V49" s="1401"/>
      <c r="W49" s="1401"/>
      <c r="X49" s="1401"/>
      <c r="Y49" s="1401"/>
      <c r="Z49" s="1401"/>
      <c r="AA49" s="1401"/>
      <c r="AB49" s="1401"/>
      <c r="AC49" s="1401"/>
      <c r="AD49" s="1401"/>
      <c r="AE49" s="1401"/>
      <c r="AF49" s="1401"/>
      <c r="AG49" s="1401"/>
      <c r="AH49" s="1401"/>
      <c r="AI49" s="1401"/>
      <c r="AJ49" s="1401"/>
      <c r="AK49" s="1401"/>
      <c r="AL49" s="1401"/>
      <c r="AM49" s="1402"/>
      <c r="AN49" s="1446"/>
      <c r="AO49" s="1447"/>
      <c r="AP49" s="1447"/>
      <c r="AQ49" s="1447"/>
      <c r="AR49" s="1447"/>
      <c r="AS49" s="1448"/>
      <c r="AT49" s="1442"/>
      <c r="AU49" s="1443"/>
      <c r="AV49" s="1443"/>
      <c r="AW49" s="1443"/>
      <c r="AX49" s="1443"/>
      <c r="AY49" s="1443"/>
      <c r="AZ49" s="1443"/>
      <c r="BA49" s="1443"/>
      <c r="BB49" s="1443"/>
      <c r="BC49" s="1443"/>
      <c r="BD49" s="1444"/>
      <c r="BE49" s="1446"/>
      <c r="BF49" s="1447"/>
      <c r="BG49" s="1447"/>
      <c r="BH49" s="1447"/>
      <c r="BI49" s="1448"/>
      <c r="BJ49" s="1446"/>
      <c r="BK49" s="1447"/>
      <c r="BL49" s="1447"/>
      <c r="BM49" s="1448"/>
      <c r="BN49" s="1449" t="str">
        <f t="shared" si="5"/>
        <v>None</v>
      </c>
      <c r="BO49" s="1450"/>
      <c r="BP49" s="1450"/>
      <c r="BQ49" s="1450"/>
      <c r="BR49" s="1450"/>
      <c r="BS49" s="1450"/>
      <c r="BT49" s="1450"/>
      <c r="BU49" s="1450"/>
      <c r="BV49" s="1450"/>
      <c r="BW49" s="1450"/>
      <c r="BX49" s="1450"/>
      <c r="BY49" s="1450"/>
      <c r="BZ49" s="1450"/>
      <c r="CA49" s="1450"/>
      <c r="CB49" s="1450"/>
      <c r="CC49" s="1450"/>
      <c r="CD49" s="1450"/>
      <c r="CE49" s="1451"/>
      <c r="CF49" s="1439">
        <f t="shared" si="6"/>
        <v>0</v>
      </c>
      <c r="CG49" s="1440"/>
      <c r="CH49" s="1440"/>
      <c r="CI49" s="1440"/>
      <c r="CJ49" s="1440"/>
      <c r="CK49" s="1441"/>
      <c r="CL49" s="1455">
        <f t="shared" si="7"/>
        <v>0</v>
      </c>
      <c r="CM49" s="1456"/>
      <c r="CN49" s="1456"/>
      <c r="CO49" s="1456"/>
      <c r="CP49" s="1456"/>
      <c r="CQ49" s="1457"/>
      <c r="CR49" s="1455">
        <f t="shared" si="8"/>
        <v>0</v>
      </c>
      <c r="CS49" s="1456"/>
      <c r="CT49" s="1456"/>
      <c r="CU49" s="1456"/>
      <c r="CV49" s="1456"/>
      <c r="CW49" s="1457"/>
      <c r="CX49" s="1455">
        <f t="shared" si="9"/>
        <v>0</v>
      </c>
      <c r="CY49" s="1456"/>
      <c r="CZ49" s="1456"/>
      <c r="DA49" s="1456"/>
      <c r="DB49" s="1456"/>
      <c r="DC49" s="1457"/>
      <c r="DD49" s="1436">
        <f t="shared" si="10"/>
        <v>0</v>
      </c>
      <c r="DE49" s="1437"/>
      <c r="DF49" s="1437"/>
      <c r="DG49" s="1437"/>
      <c r="DH49" s="1437"/>
      <c r="DI49" s="1454"/>
      <c r="DJ49" s="1436">
        <f t="shared" si="11"/>
        <v>0</v>
      </c>
      <c r="DK49" s="1437"/>
      <c r="DL49" s="1437"/>
      <c r="DM49" s="1437"/>
      <c r="DN49" s="1437"/>
      <c r="DO49" s="1454"/>
      <c r="DP49" s="1436">
        <f t="shared" si="12"/>
        <v>0</v>
      </c>
      <c r="DQ49" s="1437"/>
      <c r="DR49" s="1437"/>
      <c r="DS49" s="1437"/>
      <c r="DT49" s="1437"/>
      <c r="DU49" s="1438"/>
      <c r="DV49" s="456"/>
    </row>
    <row r="50" spans="1:126" s="453" customFormat="1" ht="36" customHeight="1" x14ac:dyDescent="0.35">
      <c r="A50" s="452"/>
      <c r="B50" s="1452"/>
      <c r="C50" s="1447"/>
      <c r="D50" s="1447"/>
      <c r="E50" s="1447"/>
      <c r="F50" s="1447"/>
      <c r="G50" s="1447"/>
      <c r="H50" s="1447"/>
      <c r="I50" s="1447"/>
      <c r="J50" s="1448"/>
      <c r="K50" s="1446"/>
      <c r="L50" s="1447"/>
      <c r="M50" s="1447"/>
      <c r="N50" s="1447"/>
      <c r="O50" s="1447"/>
      <c r="P50" s="1448"/>
      <c r="Q50" s="1453" t="str">
        <f t="shared" si="4"/>
        <v>No Device</v>
      </c>
      <c r="R50" s="1401"/>
      <c r="S50" s="1401"/>
      <c r="T50" s="1401"/>
      <c r="U50" s="1401"/>
      <c r="V50" s="1401"/>
      <c r="W50" s="1401"/>
      <c r="X50" s="1401"/>
      <c r="Y50" s="1401"/>
      <c r="Z50" s="1401"/>
      <c r="AA50" s="1401"/>
      <c r="AB50" s="1401"/>
      <c r="AC50" s="1401"/>
      <c r="AD50" s="1401"/>
      <c r="AE50" s="1401"/>
      <c r="AF50" s="1401"/>
      <c r="AG50" s="1401"/>
      <c r="AH50" s="1401"/>
      <c r="AI50" s="1401"/>
      <c r="AJ50" s="1401"/>
      <c r="AK50" s="1401"/>
      <c r="AL50" s="1401"/>
      <c r="AM50" s="1402"/>
      <c r="AN50" s="1446"/>
      <c r="AO50" s="1447"/>
      <c r="AP50" s="1447"/>
      <c r="AQ50" s="1447"/>
      <c r="AR50" s="1447"/>
      <c r="AS50" s="1448"/>
      <c r="AT50" s="1442"/>
      <c r="AU50" s="1443"/>
      <c r="AV50" s="1443"/>
      <c r="AW50" s="1443"/>
      <c r="AX50" s="1443"/>
      <c r="AY50" s="1443"/>
      <c r="AZ50" s="1443"/>
      <c r="BA50" s="1443"/>
      <c r="BB50" s="1443"/>
      <c r="BC50" s="1443"/>
      <c r="BD50" s="1444"/>
      <c r="BE50" s="1446"/>
      <c r="BF50" s="1447"/>
      <c r="BG50" s="1447"/>
      <c r="BH50" s="1447"/>
      <c r="BI50" s="1448"/>
      <c r="BJ50" s="1446"/>
      <c r="BK50" s="1447"/>
      <c r="BL50" s="1447"/>
      <c r="BM50" s="1448"/>
      <c r="BN50" s="1449" t="str">
        <f t="shared" si="5"/>
        <v>None</v>
      </c>
      <c r="BO50" s="1450"/>
      <c r="BP50" s="1450"/>
      <c r="BQ50" s="1450"/>
      <c r="BR50" s="1450"/>
      <c r="BS50" s="1450"/>
      <c r="BT50" s="1450"/>
      <c r="BU50" s="1450"/>
      <c r="BV50" s="1450"/>
      <c r="BW50" s="1450"/>
      <c r="BX50" s="1450"/>
      <c r="BY50" s="1450"/>
      <c r="BZ50" s="1450"/>
      <c r="CA50" s="1450"/>
      <c r="CB50" s="1450"/>
      <c r="CC50" s="1450"/>
      <c r="CD50" s="1450"/>
      <c r="CE50" s="1451"/>
      <c r="CF50" s="1439">
        <f t="shared" si="6"/>
        <v>0</v>
      </c>
      <c r="CG50" s="1440"/>
      <c r="CH50" s="1440"/>
      <c r="CI50" s="1440"/>
      <c r="CJ50" s="1440"/>
      <c r="CK50" s="1441"/>
      <c r="CL50" s="1455">
        <f t="shared" si="7"/>
        <v>0</v>
      </c>
      <c r="CM50" s="1456"/>
      <c r="CN50" s="1456"/>
      <c r="CO50" s="1456"/>
      <c r="CP50" s="1456"/>
      <c r="CQ50" s="1457"/>
      <c r="CR50" s="1455">
        <f t="shared" si="8"/>
        <v>0</v>
      </c>
      <c r="CS50" s="1456"/>
      <c r="CT50" s="1456"/>
      <c r="CU50" s="1456"/>
      <c r="CV50" s="1456"/>
      <c r="CW50" s="1457"/>
      <c r="CX50" s="1455">
        <f t="shared" si="9"/>
        <v>0</v>
      </c>
      <c r="CY50" s="1456"/>
      <c r="CZ50" s="1456"/>
      <c r="DA50" s="1456"/>
      <c r="DB50" s="1456"/>
      <c r="DC50" s="1457"/>
      <c r="DD50" s="1436">
        <f>$AT50*CL50*(1-$CF50/100)/2000</f>
        <v>0</v>
      </c>
      <c r="DE50" s="1437"/>
      <c r="DF50" s="1437"/>
      <c r="DG50" s="1437"/>
      <c r="DH50" s="1437"/>
      <c r="DI50" s="1454"/>
      <c r="DJ50" s="1436">
        <f>$AT50*CR50*(1-$CF50/100)/2000</f>
        <v>0</v>
      </c>
      <c r="DK50" s="1437"/>
      <c r="DL50" s="1437"/>
      <c r="DM50" s="1437"/>
      <c r="DN50" s="1437"/>
      <c r="DO50" s="1454"/>
      <c r="DP50" s="1436">
        <f>$AT50*CX50*(1-$CF50/100)/2000</f>
        <v>0</v>
      </c>
      <c r="DQ50" s="1437"/>
      <c r="DR50" s="1437"/>
      <c r="DS50" s="1437"/>
      <c r="DT50" s="1437"/>
      <c r="DU50" s="1438"/>
      <c r="DV50" s="455"/>
    </row>
    <row r="51" spans="1:126" s="453" customFormat="1" ht="36" customHeight="1" x14ac:dyDescent="0.35">
      <c r="A51" s="452"/>
      <c r="B51" s="1452"/>
      <c r="C51" s="1447"/>
      <c r="D51" s="1447"/>
      <c r="E51" s="1447"/>
      <c r="F51" s="1447"/>
      <c r="G51" s="1447"/>
      <c r="H51" s="1447"/>
      <c r="I51" s="1447"/>
      <c r="J51" s="1448"/>
      <c r="K51" s="1446"/>
      <c r="L51" s="1447"/>
      <c r="M51" s="1447"/>
      <c r="N51" s="1447"/>
      <c r="O51" s="1447"/>
      <c r="P51" s="1448"/>
      <c r="Q51" s="1453" t="str">
        <f t="shared" si="4"/>
        <v>No Device</v>
      </c>
      <c r="R51" s="1401"/>
      <c r="S51" s="1401"/>
      <c r="T51" s="1401"/>
      <c r="U51" s="1401"/>
      <c r="V51" s="1401"/>
      <c r="W51" s="1401"/>
      <c r="X51" s="1401"/>
      <c r="Y51" s="1401"/>
      <c r="Z51" s="1401"/>
      <c r="AA51" s="1401"/>
      <c r="AB51" s="1401"/>
      <c r="AC51" s="1401"/>
      <c r="AD51" s="1401"/>
      <c r="AE51" s="1401"/>
      <c r="AF51" s="1401"/>
      <c r="AG51" s="1401"/>
      <c r="AH51" s="1401"/>
      <c r="AI51" s="1401"/>
      <c r="AJ51" s="1401"/>
      <c r="AK51" s="1401"/>
      <c r="AL51" s="1401"/>
      <c r="AM51" s="1402"/>
      <c r="AN51" s="1446"/>
      <c r="AO51" s="1447"/>
      <c r="AP51" s="1447"/>
      <c r="AQ51" s="1447"/>
      <c r="AR51" s="1447"/>
      <c r="AS51" s="1448"/>
      <c r="AT51" s="1442"/>
      <c r="AU51" s="1443"/>
      <c r="AV51" s="1443"/>
      <c r="AW51" s="1443"/>
      <c r="AX51" s="1443"/>
      <c r="AY51" s="1443"/>
      <c r="AZ51" s="1443"/>
      <c r="BA51" s="1443"/>
      <c r="BB51" s="1443"/>
      <c r="BC51" s="1443"/>
      <c r="BD51" s="1444"/>
      <c r="BE51" s="1446"/>
      <c r="BF51" s="1447"/>
      <c r="BG51" s="1447"/>
      <c r="BH51" s="1447"/>
      <c r="BI51" s="1448"/>
      <c r="BJ51" s="1446"/>
      <c r="BK51" s="1447"/>
      <c r="BL51" s="1447"/>
      <c r="BM51" s="1448"/>
      <c r="BN51" s="1449" t="str">
        <f t="shared" si="5"/>
        <v>None</v>
      </c>
      <c r="BO51" s="1450"/>
      <c r="BP51" s="1450"/>
      <c r="BQ51" s="1450"/>
      <c r="BR51" s="1450"/>
      <c r="BS51" s="1450"/>
      <c r="BT51" s="1450"/>
      <c r="BU51" s="1450"/>
      <c r="BV51" s="1450"/>
      <c r="BW51" s="1450"/>
      <c r="BX51" s="1450"/>
      <c r="BY51" s="1450"/>
      <c r="BZ51" s="1450"/>
      <c r="CA51" s="1450"/>
      <c r="CB51" s="1450"/>
      <c r="CC51" s="1450"/>
      <c r="CD51" s="1450"/>
      <c r="CE51" s="1451"/>
      <c r="CF51" s="1439">
        <f t="shared" si="6"/>
        <v>0</v>
      </c>
      <c r="CG51" s="1440"/>
      <c r="CH51" s="1440"/>
      <c r="CI51" s="1440"/>
      <c r="CJ51" s="1440"/>
      <c r="CK51" s="1441"/>
      <c r="CL51" s="1455">
        <f t="shared" si="7"/>
        <v>0</v>
      </c>
      <c r="CM51" s="1456"/>
      <c r="CN51" s="1456"/>
      <c r="CO51" s="1456"/>
      <c r="CP51" s="1456"/>
      <c r="CQ51" s="1457"/>
      <c r="CR51" s="1455">
        <f t="shared" si="8"/>
        <v>0</v>
      </c>
      <c r="CS51" s="1456"/>
      <c r="CT51" s="1456"/>
      <c r="CU51" s="1456"/>
      <c r="CV51" s="1456"/>
      <c r="CW51" s="1457"/>
      <c r="CX51" s="1455">
        <f t="shared" si="9"/>
        <v>0</v>
      </c>
      <c r="CY51" s="1456"/>
      <c r="CZ51" s="1456"/>
      <c r="DA51" s="1456"/>
      <c r="DB51" s="1456"/>
      <c r="DC51" s="1457"/>
      <c r="DD51" s="1436">
        <f>$AT51*CL51*(1-$CF51/100)/2000</f>
        <v>0</v>
      </c>
      <c r="DE51" s="1437"/>
      <c r="DF51" s="1437"/>
      <c r="DG51" s="1437"/>
      <c r="DH51" s="1437"/>
      <c r="DI51" s="1454"/>
      <c r="DJ51" s="1436">
        <f>$AT51*CR51*(1-$CF51/100)/2000</f>
        <v>0</v>
      </c>
      <c r="DK51" s="1437"/>
      <c r="DL51" s="1437"/>
      <c r="DM51" s="1437"/>
      <c r="DN51" s="1437"/>
      <c r="DO51" s="1454"/>
      <c r="DP51" s="1436">
        <f>$AT51*CX51*(1-$CF51/100)/2000</f>
        <v>0</v>
      </c>
      <c r="DQ51" s="1437"/>
      <c r="DR51" s="1437"/>
      <c r="DS51" s="1437"/>
      <c r="DT51" s="1437"/>
      <c r="DU51" s="1438"/>
      <c r="DV51" s="455"/>
    </row>
    <row r="52" spans="1:126" s="453" customFormat="1" ht="36" customHeight="1" x14ac:dyDescent="0.35">
      <c r="A52" s="452"/>
      <c r="B52" s="1452"/>
      <c r="C52" s="1447"/>
      <c r="D52" s="1447"/>
      <c r="E52" s="1447"/>
      <c r="F52" s="1447"/>
      <c r="G52" s="1447"/>
      <c r="H52" s="1447"/>
      <c r="I52" s="1447"/>
      <c r="J52" s="1448"/>
      <c r="K52" s="1446"/>
      <c r="L52" s="1447"/>
      <c r="M52" s="1447"/>
      <c r="N52" s="1447"/>
      <c r="O52" s="1447"/>
      <c r="P52" s="1448"/>
      <c r="Q52" s="1453" t="str">
        <f t="shared" si="4"/>
        <v>No Device</v>
      </c>
      <c r="R52" s="1401"/>
      <c r="S52" s="1401"/>
      <c r="T52" s="1401"/>
      <c r="U52" s="1401"/>
      <c r="V52" s="1401"/>
      <c r="W52" s="1401"/>
      <c r="X52" s="1401"/>
      <c r="Y52" s="1401"/>
      <c r="Z52" s="1401"/>
      <c r="AA52" s="1401"/>
      <c r="AB52" s="1401"/>
      <c r="AC52" s="1401"/>
      <c r="AD52" s="1401"/>
      <c r="AE52" s="1401"/>
      <c r="AF52" s="1401"/>
      <c r="AG52" s="1401"/>
      <c r="AH52" s="1401"/>
      <c r="AI52" s="1401"/>
      <c r="AJ52" s="1401"/>
      <c r="AK52" s="1401"/>
      <c r="AL52" s="1401"/>
      <c r="AM52" s="1402"/>
      <c r="AN52" s="1446"/>
      <c r="AO52" s="1447"/>
      <c r="AP52" s="1447"/>
      <c r="AQ52" s="1447"/>
      <c r="AR52" s="1447"/>
      <c r="AS52" s="1448"/>
      <c r="AT52" s="1442"/>
      <c r="AU52" s="1443"/>
      <c r="AV52" s="1443"/>
      <c r="AW52" s="1443"/>
      <c r="AX52" s="1443"/>
      <c r="AY52" s="1443"/>
      <c r="AZ52" s="1443"/>
      <c r="BA52" s="1443"/>
      <c r="BB52" s="1443"/>
      <c r="BC52" s="1443"/>
      <c r="BD52" s="1444"/>
      <c r="BE52" s="1446"/>
      <c r="BF52" s="1447"/>
      <c r="BG52" s="1447"/>
      <c r="BH52" s="1447"/>
      <c r="BI52" s="1448"/>
      <c r="BJ52" s="1446"/>
      <c r="BK52" s="1447"/>
      <c r="BL52" s="1447"/>
      <c r="BM52" s="1448"/>
      <c r="BN52" s="1449" t="str">
        <f t="shared" si="5"/>
        <v>None</v>
      </c>
      <c r="BO52" s="1450"/>
      <c r="BP52" s="1450"/>
      <c r="BQ52" s="1450"/>
      <c r="BR52" s="1450"/>
      <c r="BS52" s="1450"/>
      <c r="BT52" s="1450"/>
      <c r="BU52" s="1450"/>
      <c r="BV52" s="1450"/>
      <c r="BW52" s="1450"/>
      <c r="BX52" s="1450"/>
      <c r="BY52" s="1450"/>
      <c r="BZ52" s="1450"/>
      <c r="CA52" s="1450"/>
      <c r="CB52" s="1450"/>
      <c r="CC52" s="1450"/>
      <c r="CD52" s="1450"/>
      <c r="CE52" s="1451"/>
      <c r="CF52" s="1439">
        <f t="shared" si="6"/>
        <v>0</v>
      </c>
      <c r="CG52" s="1440"/>
      <c r="CH52" s="1440"/>
      <c r="CI52" s="1440"/>
      <c r="CJ52" s="1440"/>
      <c r="CK52" s="1441"/>
      <c r="CL52" s="1455">
        <f t="shared" si="7"/>
        <v>0</v>
      </c>
      <c r="CM52" s="1456"/>
      <c r="CN52" s="1456"/>
      <c r="CO52" s="1456"/>
      <c r="CP52" s="1456"/>
      <c r="CQ52" s="1457"/>
      <c r="CR52" s="1455">
        <f t="shared" si="8"/>
        <v>0</v>
      </c>
      <c r="CS52" s="1456"/>
      <c r="CT52" s="1456"/>
      <c r="CU52" s="1456"/>
      <c r="CV52" s="1456"/>
      <c r="CW52" s="1457"/>
      <c r="CX52" s="1455">
        <f t="shared" si="9"/>
        <v>0</v>
      </c>
      <c r="CY52" s="1456"/>
      <c r="CZ52" s="1456"/>
      <c r="DA52" s="1456"/>
      <c r="DB52" s="1456"/>
      <c r="DC52" s="1457"/>
      <c r="DD52" s="1436">
        <f t="shared" si="10"/>
        <v>0</v>
      </c>
      <c r="DE52" s="1437"/>
      <c r="DF52" s="1437"/>
      <c r="DG52" s="1437"/>
      <c r="DH52" s="1437"/>
      <c r="DI52" s="1454"/>
      <c r="DJ52" s="1436">
        <f t="shared" si="11"/>
        <v>0</v>
      </c>
      <c r="DK52" s="1437"/>
      <c r="DL52" s="1437"/>
      <c r="DM52" s="1437"/>
      <c r="DN52" s="1437"/>
      <c r="DO52" s="1454"/>
      <c r="DP52" s="1436">
        <f t="shared" si="12"/>
        <v>0</v>
      </c>
      <c r="DQ52" s="1437"/>
      <c r="DR52" s="1437"/>
      <c r="DS52" s="1437"/>
      <c r="DT52" s="1437"/>
      <c r="DU52" s="1438"/>
      <c r="DV52" s="455"/>
    </row>
    <row r="53" spans="1:126" s="453" customFormat="1" ht="36" customHeight="1" x14ac:dyDescent="0.35">
      <c r="A53" s="452"/>
      <c r="B53" s="1452"/>
      <c r="C53" s="1447"/>
      <c r="D53" s="1447"/>
      <c r="E53" s="1447"/>
      <c r="F53" s="1447"/>
      <c r="G53" s="1447"/>
      <c r="H53" s="1447"/>
      <c r="I53" s="1447"/>
      <c r="J53" s="1448"/>
      <c r="K53" s="1446"/>
      <c r="L53" s="1447"/>
      <c r="M53" s="1447"/>
      <c r="N53" s="1447"/>
      <c r="O53" s="1447"/>
      <c r="P53" s="1448"/>
      <c r="Q53" s="1453" t="str">
        <f t="shared" si="4"/>
        <v>No Device</v>
      </c>
      <c r="R53" s="1401"/>
      <c r="S53" s="1401"/>
      <c r="T53" s="1401"/>
      <c r="U53" s="1401"/>
      <c r="V53" s="1401"/>
      <c r="W53" s="1401"/>
      <c r="X53" s="1401"/>
      <c r="Y53" s="1401"/>
      <c r="Z53" s="1401"/>
      <c r="AA53" s="1401"/>
      <c r="AB53" s="1401"/>
      <c r="AC53" s="1401"/>
      <c r="AD53" s="1401"/>
      <c r="AE53" s="1401"/>
      <c r="AF53" s="1401"/>
      <c r="AG53" s="1401"/>
      <c r="AH53" s="1401"/>
      <c r="AI53" s="1401"/>
      <c r="AJ53" s="1401"/>
      <c r="AK53" s="1401"/>
      <c r="AL53" s="1401"/>
      <c r="AM53" s="1402"/>
      <c r="AN53" s="1446"/>
      <c r="AO53" s="1447"/>
      <c r="AP53" s="1447"/>
      <c r="AQ53" s="1447"/>
      <c r="AR53" s="1447"/>
      <c r="AS53" s="1448"/>
      <c r="AT53" s="1442"/>
      <c r="AU53" s="1443"/>
      <c r="AV53" s="1443"/>
      <c r="AW53" s="1443"/>
      <c r="AX53" s="1443"/>
      <c r="AY53" s="1443"/>
      <c r="AZ53" s="1443"/>
      <c r="BA53" s="1443"/>
      <c r="BB53" s="1443"/>
      <c r="BC53" s="1443"/>
      <c r="BD53" s="1444"/>
      <c r="BE53" s="1446"/>
      <c r="BF53" s="1447"/>
      <c r="BG53" s="1447"/>
      <c r="BH53" s="1447"/>
      <c r="BI53" s="1448"/>
      <c r="BJ53" s="1446"/>
      <c r="BK53" s="1447"/>
      <c r="BL53" s="1447"/>
      <c r="BM53" s="1448"/>
      <c r="BN53" s="1449" t="str">
        <f t="shared" si="5"/>
        <v>None</v>
      </c>
      <c r="BO53" s="1450"/>
      <c r="BP53" s="1450"/>
      <c r="BQ53" s="1450"/>
      <c r="BR53" s="1450"/>
      <c r="BS53" s="1450"/>
      <c r="BT53" s="1450"/>
      <c r="BU53" s="1450"/>
      <c r="BV53" s="1450"/>
      <c r="BW53" s="1450"/>
      <c r="BX53" s="1450"/>
      <c r="BY53" s="1450"/>
      <c r="BZ53" s="1450"/>
      <c r="CA53" s="1450"/>
      <c r="CB53" s="1450"/>
      <c r="CC53" s="1450"/>
      <c r="CD53" s="1450"/>
      <c r="CE53" s="1451"/>
      <c r="CF53" s="1439">
        <f t="shared" si="6"/>
        <v>0</v>
      </c>
      <c r="CG53" s="1440"/>
      <c r="CH53" s="1440"/>
      <c r="CI53" s="1440"/>
      <c r="CJ53" s="1440"/>
      <c r="CK53" s="1441"/>
      <c r="CL53" s="1455">
        <f t="shared" si="7"/>
        <v>0</v>
      </c>
      <c r="CM53" s="1456"/>
      <c r="CN53" s="1456"/>
      <c r="CO53" s="1456"/>
      <c r="CP53" s="1456"/>
      <c r="CQ53" s="1457"/>
      <c r="CR53" s="1455">
        <f t="shared" si="8"/>
        <v>0</v>
      </c>
      <c r="CS53" s="1456"/>
      <c r="CT53" s="1456"/>
      <c r="CU53" s="1456"/>
      <c r="CV53" s="1456"/>
      <c r="CW53" s="1457"/>
      <c r="CX53" s="1455">
        <f t="shared" si="9"/>
        <v>0</v>
      </c>
      <c r="CY53" s="1456"/>
      <c r="CZ53" s="1456"/>
      <c r="DA53" s="1456"/>
      <c r="DB53" s="1456"/>
      <c r="DC53" s="1457"/>
      <c r="DD53" s="1436">
        <f t="shared" si="10"/>
        <v>0</v>
      </c>
      <c r="DE53" s="1437"/>
      <c r="DF53" s="1437"/>
      <c r="DG53" s="1437"/>
      <c r="DH53" s="1437"/>
      <c r="DI53" s="1454"/>
      <c r="DJ53" s="1436">
        <f t="shared" si="11"/>
        <v>0</v>
      </c>
      <c r="DK53" s="1437"/>
      <c r="DL53" s="1437"/>
      <c r="DM53" s="1437"/>
      <c r="DN53" s="1437"/>
      <c r="DO53" s="1454"/>
      <c r="DP53" s="1436">
        <f t="shared" si="12"/>
        <v>0</v>
      </c>
      <c r="DQ53" s="1437"/>
      <c r="DR53" s="1437"/>
      <c r="DS53" s="1437"/>
      <c r="DT53" s="1437"/>
      <c r="DU53" s="1438"/>
      <c r="DV53" s="456"/>
    </row>
    <row r="54" spans="1:126" s="453" customFormat="1" ht="36" customHeight="1" x14ac:dyDescent="0.35">
      <c r="A54" s="452"/>
      <c r="B54" s="1452"/>
      <c r="C54" s="1447"/>
      <c r="D54" s="1447"/>
      <c r="E54" s="1447"/>
      <c r="F54" s="1447"/>
      <c r="G54" s="1447"/>
      <c r="H54" s="1447"/>
      <c r="I54" s="1447"/>
      <c r="J54" s="1448"/>
      <c r="K54" s="1446"/>
      <c r="L54" s="1447"/>
      <c r="M54" s="1447"/>
      <c r="N54" s="1447"/>
      <c r="O54" s="1447"/>
      <c r="P54" s="1448"/>
      <c r="Q54" s="1453" t="str">
        <f t="shared" si="4"/>
        <v>No Device</v>
      </c>
      <c r="R54" s="1401"/>
      <c r="S54" s="1401"/>
      <c r="T54" s="1401"/>
      <c r="U54" s="1401"/>
      <c r="V54" s="1401"/>
      <c r="W54" s="1401"/>
      <c r="X54" s="1401"/>
      <c r="Y54" s="1401"/>
      <c r="Z54" s="1401"/>
      <c r="AA54" s="1401"/>
      <c r="AB54" s="1401"/>
      <c r="AC54" s="1401"/>
      <c r="AD54" s="1401"/>
      <c r="AE54" s="1401"/>
      <c r="AF54" s="1401"/>
      <c r="AG54" s="1401"/>
      <c r="AH54" s="1401"/>
      <c r="AI54" s="1401"/>
      <c r="AJ54" s="1401"/>
      <c r="AK54" s="1401"/>
      <c r="AL54" s="1401"/>
      <c r="AM54" s="1402"/>
      <c r="AN54" s="1446"/>
      <c r="AO54" s="1447"/>
      <c r="AP54" s="1447"/>
      <c r="AQ54" s="1447"/>
      <c r="AR54" s="1447"/>
      <c r="AS54" s="1448"/>
      <c r="AT54" s="1442"/>
      <c r="AU54" s="1443"/>
      <c r="AV54" s="1443"/>
      <c r="AW54" s="1443"/>
      <c r="AX54" s="1443"/>
      <c r="AY54" s="1443"/>
      <c r="AZ54" s="1443"/>
      <c r="BA54" s="1443"/>
      <c r="BB54" s="1443"/>
      <c r="BC54" s="1443"/>
      <c r="BD54" s="1444"/>
      <c r="BE54" s="1446"/>
      <c r="BF54" s="1447"/>
      <c r="BG54" s="1447"/>
      <c r="BH54" s="1447"/>
      <c r="BI54" s="1448"/>
      <c r="BJ54" s="1446"/>
      <c r="BK54" s="1447"/>
      <c r="BL54" s="1447"/>
      <c r="BM54" s="1448"/>
      <c r="BN54" s="1449" t="str">
        <f t="shared" si="5"/>
        <v>None</v>
      </c>
      <c r="BO54" s="1450"/>
      <c r="BP54" s="1450"/>
      <c r="BQ54" s="1450"/>
      <c r="BR54" s="1450"/>
      <c r="BS54" s="1450"/>
      <c r="BT54" s="1450"/>
      <c r="BU54" s="1450"/>
      <c r="BV54" s="1450"/>
      <c r="BW54" s="1450"/>
      <c r="BX54" s="1450"/>
      <c r="BY54" s="1450"/>
      <c r="BZ54" s="1450"/>
      <c r="CA54" s="1450"/>
      <c r="CB54" s="1450"/>
      <c r="CC54" s="1450"/>
      <c r="CD54" s="1450"/>
      <c r="CE54" s="1451"/>
      <c r="CF54" s="1439">
        <f t="shared" si="6"/>
        <v>0</v>
      </c>
      <c r="CG54" s="1440"/>
      <c r="CH54" s="1440"/>
      <c r="CI54" s="1440"/>
      <c r="CJ54" s="1440"/>
      <c r="CK54" s="1441"/>
      <c r="CL54" s="1455">
        <f t="shared" si="7"/>
        <v>0</v>
      </c>
      <c r="CM54" s="1456"/>
      <c r="CN54" s="1456"/>
      <c r="CO54" s="1456"/>
      <c r="CP54" s="1456"/>
      <c r="CQ54" s="1457"/>
      <c r="CR54" s="1455">
        <f t="shared" si="8"/>
        <v>0</v>
      </c>
      <c r="CS54" s="1456"/>
      <c r="CT54" s="1456"/>
      <c r="CU54" s="1456"/>
      <c r="CV54" s="1456"/>
      <c r="CW54" s="1457"/>
      <c r="CX54" s="1455">
        <f t="shared" si="9"/>
        <v>0</v>
      </c>
      <c r="CY54" s="1456"/>
      <c r="CZ54" s="1456"/>
      <c r="DA54" s="1456"/>
      <c r="DB54" s="1456"/>
      <c r="DC54" s="1457"/>
      <c r="DD54" s="1436">
        <f t="shared" si="10"/>
        <v>0</v>
      </c>
      <c r="DE54" s="1437"/>
      <c r="DF54" s="1437"/>
      <c r="DG54" s="1437"/>
      <c r="DH54" s="1437"/>
      <c r="DI54" s="1454"/>
      <c r="DJ54" s="1436">
        <f t="shared" si="11"/>
        <v>0</v>
      </c>
      <c r="DK54" s="1437"/>
      <c r="DL54" s="1437"/>
      <c r="DM54" s="1437"/>
      <c r="DN54" s="1437"/>
      <c r="DO54" s="1454"/>
      <c r="DP54" s="1436">
        <f t="shared" si="12"/>
        <v>0</v>
      </c>
      <c r="DQ54" s="1437"/>
      <c r="DR54" s="1437"/>
      <c r="DS54" s="1437"/>
      <c r="DT54" s="1437"/>
      <c r="DU54" s="1438"/>
      <c r="DV54" s="456"/>
    </row>
    <row r="55" spans="1:126" s="453" customFormat="1" ht="36" customHeight="1" x14ac:dyDescent="0.35">
      <c r="A55" s="452"/>
      <c r="B55" s="1452"/>
      <c r="C55" s="1447"/>
      <c r="D55" s="1447"/>
      <c r="E55" s="1447"/>
      <c r="F55" s="1447"/>
      <c r="G55" s="1447"/>
      <c r="H55" s="1447"/>
      <c r="I55" s="1447"/>
      <c r="J55" s="1448"/>
      <c r="K55" s="1446"/>
      <c r="L55" s="1447"/>
      <c r="M55" s="1447"/>
      <c r="N55" s="1447"/>
      <c r="O55" s="1447"/>
      <c r="P55" s="1448"/>
      <c r="Q55" s="1453" t="str">
        <f t="shared" si="4"/>
        <v>No Device</v>
      </c>
      <c r="R55" s="1401"/>
      <c r="S55" s="1401"/>
      <c r="T55" s="1401"/>
      <c r="U55" s="1401"/>
      <c r="V55" s="1401"/>
      <c r="W55" s="1401"/>
      <c r="X55" s="1401"/>
      <c r="Y55" s="1401"/>
      <c r="Z55" s="1401"/>
      <c r="AA55" s="1401"/>
      <c r="AB55" s="1401"/>
      <c r="AC55" s="1401"/>
      <c r="AD55" s="1401"/>
      <c r="AE55" s="1401"/>
      <c r="AF55" s="1401"/>
      <c r="AG55" s="1401"/>
      <c r="AH55" s="1401"/>
      <c r="AI55" s="1401"/>
      <c r="AJ55" s="1401"/>
      <c r="AK55" s="1401"/>
      <c r="AL55" s="1401"/>
      <c r="AM55" s="1402"/>
      <c r="AN55" s="1446"/>
      <c r="AO55" s="1447"/>
      <c r="AP55" s="1447"/>
      <c r="AQ55" s="1447"/>
      <c r="AR55" s="1447"/>
      <c r="AS55" s="1448"/>
      <c r="AT55" s="1442"/>
      <c r="AU55" s="1443"/>
      <c r="AV55" s="1443"/>
      <c r="AW55" s="1443"/>
      <c r="AX55" s="1443"/>
      <c r="AY55" s="1443"/>
      <c r="AZ55" s="1443"/>
      <c r="BA55" s="1443"/>
      <c r="BB55" s="1443"/>
      <c r="BC55" s="1443"/>
      <c r="BD55" s="1444"/>
      <c r="BE55" s="1446"/>
      <c r="BF55" s="1447"/>
      <c r="BG55" s="1447"/>
      <c r="BH55" s="1447"/>
      <c r="BI55" s="1448"/>
      <c r="BJ55" s="1446"/>
      <c r="BK55" s="1447"/>
      <c r="BL55" s="1447"/>
      <c r="BM55" s="1448"/>
      <c r="BN55" s="1449" t="str">
        <f t="shared" si="5"/>
        <v>None</v>
      </c>
      <c r="BO55" s="1450"/>
      <c r="BP55" s="1450"/>
      <c r="BQ55" s="1450"/>
      <c r="BR55" s="1450"/>
      <c r="BS55" s="1450"/>
      <c r="BT55" s="1450"/>
      <c r="BU55" s="1450"/>
      <c r="BV55" s="1450"/>
      <c r="BW55" s="1450"/>
      <c r="BX55" s="1450"/>
      <c r="BY55" s="1450"/>
      <c r="BZ55" s="1450"/>
      <c r="CA55" s="1450"/>
      <c r="CB55" s="1450"/>
      <c r="CC55" s="1450"/>
      <c r="CD55" s="1450"/>
      <c r="CE55" s="1451"/>
      <c r="CF55" s="1439">
        <f t="shared" si="6"/>
        <v>0</v>
      </c>
      <c r="CG55" s="1440"/>
      <c r="CH55" s="1440"/>
      <c r="CI55" s="1440"/>
      <c r="CJ55" s="1440"/>
      <c r="CK55" s="1441"/>
      <c r="CL55" s="1455">
        <f t="shared" si="7"/>
        <v>0</v>
      </c>
      <c r="CM55" s="1456"/>
      <c r="CN55" s="1456"/>
      <c r="CO55" s="1456"/>
      <c r="CP55" s="1456"/>
      <c r="CQ55" s="1457"/>
      <c r="CR55" s="1455">
        <f t="shared" si="8"/>
        <v>0</v>
      </c>
      <c r="CS55" s="1456"/>
      <c r="CT55" s="1456"/>
      <c r="CU55" s="1456"/>
      <c r="CV55" s="1456"/>
      <c r="CW55" s="1457"/>
      <c r="CX55" s="1455">
        <f t="shared" si="9"/>
        <v>0</v>
      </c>
      <c r="CY55" s="1456"/>
      <c r="CZ55" s="1456"/>
      <c r="DA55" s="1456"/>
      <c r="DB55" s="1456"/>
      <c r="DC55" s="1457"/>
      <c r="DD55" s="1436">
        <f t="shared" si="10"/>
        <v>0</v>
      </c>
      <c r="DE55" s="1437"/>
      <c r="DF55" s="1437"/>
      <c r="DG55" s="1437"/>
      <c r="DH55" s="1437"/>
      <c r="DI55" s="1454"/>
      <c r="DJ55" s="1436">
        <f t="shared" si="11"/>
        <v>0</v>
      </c>
      <c r="DK55" s="1437"/>
      <c r="DL55" s="1437"/>
      <c r="DM55" s="1437"/>
      <c r="DN55" s="1437"/>
      <c r="DO55" s="1454"/>
      <c r="DP55" s="1436">
        <f t="shared" si="12"/>
        <v>0</v>
      </c>
      <c r="DQ55" s="1437"/>
      <c r="DR55" s="1437"/>
      <c r="DS55" s="1437"/>
      <c r="DT55" s="1437"/>
      <c r="DU55" s="1438"/>
      <c r="DV55" s="455"/>
    </row>
    <row r="56" spans="1:126" s="453" customFormat="1" ht="36" customHeight="1" x14ac:dyDescent="0.35">
      <c r="A56" s="452"/>
      <c r="B56" s="1452"/>
      <c r="C56" s="1447"/>
      <c r="D56" s="1447"/>
      <c r="E56" s="1447"/>
      <c r="F56" s="1447"/>
      <c r="G56" s="1447"/>
      <c r="H56" s="1447"/>
      <c r="I56" s="1447"/>
      <c r="J56" s="1448"/>
      <c r="K56" s="1446"/>
      <c r="L56" s="1447"/>
      <c r="M56" s="1447"/>
      <c r="N56" s="1447"/>
      <c r="O56" s="1447"/>
      <c r="P56" s="1448"/>
      <c r="Q56" s="1453" t="str">
        <f t="shared" si="4"/>
        <v>No Device</v>
      </c>
      <c r="R56" s="1401"/>
      <c r="S56" s="1401"/>
      <c r="T56" s="1401"/>
      <c r="U56" s="1401"/>
      <c r="V56" s="1401"/>
      <c r="W56" s="1401"/>
      <c r="X56" s="1401"/>
      <c r="Y56" s="1401"/>
      <c r="Z56" s="1401"/>
      <c r="AA56" s="1401"/>
      <c r="AB56" s="1401"/>
      <c r="AC56" s="1401"/>
      <c r="AD56" s="1401"/>
      <c r="AE56" s="1401"/>
      <c r="AF56" s="1401"/>
      <c r="AG56" s="1401"/>
      <c r="AH56" s="1401"/>
      <c r="AI56" s="1401"/>
      <c r="AJ56" s="1401"/>
      <c r="AK56" s="1401"/>
      <c r="AL56" s="1401"/>
      <c r="AM56" s="1402"/>
      <c r="AN56" s="1446"/>
      <c r="AO56" s="1447"/>
      <c r="AP56" s="1447"/>
      <c r="AQ56" s="1447"/>
      <c r="AR56" s="1447"/>
      <c r="AS56" s="1448"/>
      <c r="AT56" s="1442"/>
      <c r="AU56" s="1443"/>
      <c r="AV56" s="1443"/>
      <c r="AW56" s="1443"/>
      <c r="AX56" s="1443"/>
      <c r="AY56" s="1443"/>
      <c r="AZ56" s="1443"/>
      <c r="BA56" s="1443"/>
      <c r="BB56" s="1443"/>
      <c r="BC56" s="1443"/>
      <c r="BD56" s="1444"/>
      <c r="BE56" s="1446"/>
      <c r="BF56" s="1447"/>
      <c r="BG56" s="1447"/>
      <c r="BH56" s="1447"/>
      <c r="BI56" s="1448"/>
      <c r="BJ56" s="1446"/>
      <c r="BK56" s="1447"/>
      <c r="BL56" s="1447"/>
      <c r="BM56" s="1448"/>
      <c r="BN56" s="1449" t="str">
        <f t="shared" si="5"/>
        <v>None</v>
      </c>
      <c r="BO56" s="1450"/>
      <c r="BP56" s="1450"/>
      <c r="BQ56" s="1450"/>
      <c r="BR56" s="1450"/>
      <c r="BS56" s="1450"/>
      <c r="BT56" s="1450"/>
      <c r="BU56" s="1450"/>
      <c r="BV56" s="1450"/>
      <c r="BW56" s="1450"/>
      <c r="BX56" s="1450"/>
      <c r="BY56" s="1450"/>
      <c r="BZ56" s="1450"/>
      <c r="CA56" s="1450"/>
      <c r="CB56" s="1450"/>
      <c r="CC56" s="1450"/>
      <c r="CD56" s="1450"/>
      <c r="CE56" s="1451"/>
      <c r="CF56" s="1439">
        <f t="shared" si="6"/>
        <v>0</v>
      </c>
      <c r="CG56" s="1440"/>
      <c r="CH56" s="1440"/>
      <c r="CI56" s="1440"/>
      <c r="CJ56" s="1440"/>
      <c r="CK56" s="1441"/>
      <c r="CL56" s="1455">
        <f t="shared" si="7"/>
        <v>0</v>
      </c>
      <c r="CM56" s="1456"/>
      <c r="CN56" s="1456"/>
      <c r="CO56" s="1456"/>
      <c r="CP56" s="1456"/>
      <c r="CQ56" s="1457"/>
      <c r="CR56" s="1455">
        <f t="shared" si="8"/>
        <v>0</v>
      </c>
      <c r="CS56" s="1456"/>
      <c r="CT56" s="1456"/>
      <c r="CU56" s="1456"/>
      <c r="CV56" s="1456"/>
      <c r="CW56" s="1457"/>
      <c r="CX56" s="1455">
        <f t="shared" si="9"/>
        <v>0</v>
      </c>
      <c r="CY56" s="1456"/>
      <c r="CZ56" s="1456"/>
      <c r="DA56" s="1456"/>
      <c r="DB56" s="1456"/>
      <c r="DC56" s="1457"/>
      <c r="DD56" s="1436">
        <f t="shared" si="10"/>
        <v>0</v>
      </c>
      <c r="DE56" s="1437"/>
      <c r="DF56" s="1437"/>
      <c r="DG56" s="1437"/>
      <c r="DH56" s="1437"/>
      <c r="DI56" s="1454"/>
      <c r="DJ56" s="1436">
        <f t="shared" si="11"/>
        <v>0</v>
      </c>
      <c r="DK56" s="1437"/>
      <c r="DL56" s="1437"/>
      <c r="DM56" s="1437"/>
      <c r="DN56" s="1437"/>
      <c r="DO56" s="1454"/>
      <c r="DP56" s="1436">
        <f t="shared" si="12"/>
        <v>0</v>
      </c>
      <c r="DQ56" s="1437"/>
      <c r="DR56" s="1437"/>
      <c r="DS56" s="1437"/>
      <c r="DT56" s="1437"/>
      <c r="DU56" s="1438"/>
      <c r="DV56" s="455"/>
    </row>
    <row r="57" spans="1:126" s="453" customFormat="1" ht="36" customHeight="1" x14ac:dyDescent="0.35">
      <c r="A57" s="452"/>
      <c r="B57" s="1452"/>
      <c r="C57" s="1447"/>
      <c r="D57" s="1447"/>
      <c r="E57" s="1447"/>
      <c r="F57" s="1447"/>
      <c r="G57" s="1447"/>
      <c r="H57" s="1447"/>
      <c r="I57" s="1447"/>
      <c r="J57" s="1448"/>
      <c r="K57" s="1446"/>
      <c r="L57" s="1447"/>
      <c r="M57" s="1447"/>
      <c r="N57" s="1447"/>
      <c r="O57" s="1447"/>
      <c r="P57" s="1448"/>
      <c r="Q57" s="1453" t="str">
        <f t="shared" si="4"/>
        <v>No Device</v>
      </c>
      <c r="R57" s="1401"/>
      <c r="S57" s="1401"/>
      <c r="T57" s="1401"/>
      <c r="U57" s="1401"/>
      <c r="V57" s="1401"/>
      <c r="W57" s="1401"/>
      <c r="X57" s="1401"/>
      <c r="Y57" s="1401"/>
      <c r="Z57" s="1401"/>
      <c r="AA57" s="1401"/>
      <c r="AB57" s="1401"/>
      <c r="AC57" s="1401"/>
      <c r="AD57" s="1401"/>
      <c r="AE57" s="1401"/>
      <c r="AF57" s="1401"/>
      <c r="AG57" s="1401"/>
      <c r="AH57" s="1401"/>
      <c r="AI57" s="1401"/>
      <c r="AJ57" s="1401"/>
      <c r="AK57" s="1401"/>
      <c r="AL57" s="1401"/>
      <c r="AM57" s="1402"/>
      <c r="AN57" s="1446"/>
      <c r="AO57" s="1447"/>
      <c r="AP57" s="1447"/>
      <c r="AQ57" s="1447"/>
      <c r="AR57" s="1447"/>
      <c r="AS57" s="1448"/>
      <c r="AT57" s="1442"/>
      <c r="AU57" s="1443"/>
      <c r="AV57" s="1443"/>
      <c r="AW57" s="1443"/>
      <c r="AX57" s="1443"/>
      <c r="AY57" s="1443"/>
      <c r="AZ57" s="1443"/>
      <c r="BA57" s="1443"/>
      <c r="BB57" s="1443"/>
      <c r="BC57" s="1443"/>
      <c r="BD57" s="1444"/>
      <c r="BE57" s="1446"/>
      <c r="BF57" s="1447"/>
      <c r="BG57" s="1447"/>
      <c r="BH57" s="1447"/>
      <c r="BI57" s="1448"/>
      <c r="BJ57" s="1446"/>
      <c r="BK57" s="1447"/>
      <c r="BL57" s="1447"/>
      <c r="BM57" s="1448"/>
      <c r="BN57" s="1449" t="str">
        <f t="shared" si="5"/>
        <v>None</v>
      </c>
      <c r="BO57" s="1450"/>
      <c r="BP57" s="1450"/>
      <c r="BQ57" s="1450"/>
      <c r="BR57" s="1450"/>
      <c r="BS57" s="1450"/>
      <c r="BT57" s="1450"/>
      <c r="BU57" s="1450"/>
      <c r="BV57" s="1450"/>
      <c r="BW57" s="1450"/>
      <c r="BX57" s="1450"/>
      <c r="BY57" s="1450"/>
      <c r="BZ57" s="1450"/>
      <c r="CA57" s="1450"/>
      <c r="CB57" s="1450"/>
      <c r="CC57" s="1450"/>
      <c r="CD57" s="1450"/>
      <c r="CE57" s="1451"/>
      <c r="CF57" s="1439">
        <f t="shared" si="6"/>
        <v>0</v>
      </c>
      <c r="CG57" s="1440"/>
      <c r="CH57" s="1440"/>
      <c r="CI57" s="1440"/>
      <c r="CJ57" s="1440"/>
      <c r="CK57" s="1441"/>
      <c r="CL57" s="1455">
        <f t="shared" si="7"/>
        <v>0</v>
      </c>
      <c r="CM57" s="1456"/>
      <c r="CN57" s="1456"/>
      <c r="CO57" s="1456"/>
      <c r="CP57" s="1456"/>
      <c r="CQ57" s="1457"/>
      <c r="CR57" s="1455">
        <f t="shared" si="8"/>
        <v>0</v>
      </c>
      <c r="CS57" s="1456"/>
      <c r="CT57" s="1456"/>
      <c r="CU57" s="1456"/>
      <c r="CV57" s="1456"/>
      <c r="CW57" s="1457"/>
      <c r="CX57" s="1455">
        <f t="shared" si="9"/>
        <v>0</v>
      </c>
      <c r="CY57" s="1456"/>
      <c r="CZ57" s="1456"/>
      <c r="DA57" s="1456"/>
      <c r="DB57" s="1456"/>
      <c r="DC57" s="1457"/>
      <c r="DD57" s="1436">
        <f t="shared" si="10"/>
        <v>0</v>
      </c>
      <c r="DE57" s="1437"/>
      <c r="DF57" s="1437"/>
      <c r="DG57" s="1437"/>
      <c r="DH57" s="1437"/>
      <c r="DI57" s="1454"/>
      <c r="DJ57" s="1436">
        <f t="shared" si="11"/>
        <v>0</v>
      </c>
      <c r="DK57" s="1437"/>
      <c r="DL57" s="1437"/>
      <c r="DM57" s="1437"/>
      <c r="DN57" s="1437"/>
      <c r="DO57" s="1454"/>
      <c r="DP57" s="1436">
        <f t="shared" si="12"/>
        <v>0</v>
      </c>
      <c r="DQ57" s="1437"/>
      <c r="DR57" s="1437"/>
      <c r="DS57" s="1437"/>
      <c r="DT57" s="1437"/>
      <c r="DU57" s="1438"/>
      <c r="DV57" s="455"/>
    </row>
    <row r="58" spans="1:126" s="453" customFormat="1" ht="36" customHeight="1" x14ac:dyDescent="0.35">
      <c r="A58" s="452"/>
      <c r="B58" s="1452"/>
      <c r="C58" s="1447"/>
      <c r="D58" s="1447"/>
      <c r="E58" s="1447"/>
      <c r="F58" s="1447"/>
      <c r="G58" s="1447"/>
      <c r="H58" s="1447"/>
      <c r="I58" s="1447"/>
      <c r="J58" s="1448"/>
      <c r="K58" s="1446"/>
      <c r="L58" s="1447"/>
      <c r="M58" s="1447"/>
      <c r="N58" s="1447"/>
      <c r="O58" s="1447"/>
      <c r="P58" s="1448"/>
      <c r="Q58" s="1453" t="str">
        <f t="shared" si="4"/>
        <v>No Device</v>
      </c>
      <c r="R58" s="1401"/>
      <c r="S58" s="1401"/>
      <c r="T58" s="1401"/>
      <c r="U58" s="1401"/>
      <c r="V58" s="1401"/>
      <c r="W58" s="1401"/>
      <c r="X58" s="1401"/>
      <c r="Y58" s="1401"/>
      <c r="Z58" s="1401"/>
      <c r="AA58" s="1401"/>
      <c r="AB58" s="1401"/>
      <c r="AC58" s="1401"/>
      <c r="AD58" s="1401"/>
      <c r="AE58" s="1401"/>
      <c r="AF58" s="1401"/>
      <c r="AG58" s="1401"/>
      <c r="AH58" s="1401"/>
      <c r="AI58" s="1401"/>
      <c r="AJ58" s="1401"/>
      <c r="AK58" s="1401"/>
      <c r="AL58" s="1401"/>
      <c r="AM58" s="1402"/>
      <c r="AN58" s="1446"/>
      <c r="AO58" s="1447"/>
      <c r="AP58" s="1447"/>
      <c r="AQ58" s="1447"/>
      <c r="AR58" s="1447"/>
      <c r="AS58" s="1448"/>
      <c r="AT58" s="1442"/>
      <c r="AU58" s="1443"/>
      <c r="AV58" s="1443"/>
      <c r="AW58" s="1443"/>
      <c r="AX58" s="1443"/>
      <c r="AY58" s="1443"/>
      <c r="AZ58" s="1443"/>
      <c r="BA58" s="1443"/>
      <c r="BB58" s="1443"/>
      <c r="BC58" s="1443"/>
      <c r="BD58" s="1444"/>
      <c r="BE58" s="1446"/>
      <c r="BF58" s="1447"/>
      <c r="BG58" s="1447"/>
      <c r="BH58" s="1447"/>
      <c r="BI58" s="1448"/>
      <c r="BJ58" s="1446"/>
      <c r="BK58" s="1447"/>
      <c r="BL58" s="1447"/>
      <c r="BM58" s="1448"/>
      <c r="BN58" s="1449" t="str">
        <f t="shared" si="5"/>
        <v>None</v>
      </c>
      <c r="BO58" s="1450"/>
      <c r="BP58" s="1450"/>
      <c r="BQ58" s="1450"/>
      <c r="BR58" s="1450"/>
      <c r="BS58" s="1450"/>
      <c r="BT58" s="1450"/>
      <c r="BU58" s="1450"/>
      <c r="BV58" s="1450"/>
      <c r="BW58" s="1450"/>
      <c r="BX58" s="1450"/>
      <c r="BY58" s="1450"/>
      <c r="BZ58" s="1450"/>
      <c r="CA58" s="1450"/>
      <c r="CB58" s="1450"/>
      <c r="CC58" s="1450"/>
      <c r="CD58" s="1450"/>
      <c r="CE58" s="1451"/>
      <c r="CF58" s="1439">
        <f t="shared" si="6"/>
        <v>0</v>
      </c>
      <c r="CG58" s="1440"/>
      <c r="CH58" s="1440"/>
      <c r="CI58" s="1440"/>
      <c r="CJ58" s="1440"/>
      <c r="CK58" s="1441"/>
      <c r="CL58" s="1455">
        <f t="shared" si="7"/>
        <v>0</v>
      </c>
      <c r="CM58" s="1456"/>
      <c r="CN58" s="1456"/>
      <c r="CO58" s="1456"/>
      <c r="CP58" s="1456"/>
      <c r="CQ58" s="1457"/>
      <c r="CR58" s="1455">
        <f t="shared" si="8"/>
        <v>0</v>
      </c>
      <c r="CS58" s="1456"/>
      <c r="CT58" s="1456"/>
      <c r="CU58" s="1456"/>
      <c r="CV58" s="1456"/>
      <c r="CW58" s="1457"/>
      <c r="CX58" s="1455">
        <f t="shared" si="9"/>
        <v>0</v>
      </c>
      <c r="CY58" s="1456"/>
      <c r="CZ58" s="1456"/>
      <c r="DA58" s="1456"/>
      <c r="DB58" s="1456"/>
      <c r="DC58" s="1457"/>
      <c r="DD58" s="1436">
        <f t="shared" si="10"/>
        <v>0</v>
      </c>
      <c r="DE58" s="1437"/>
      <c r="DF58" s="1437"/>
      <c r="DG58" s="1437"/>
      <c r="DH58" s="1437"/>
      <c r="DI58" s="1454"/>
      <c r="DJ58" s="1436">
        <f t="shared" si="11"/>
        <v>0</v>
      </c>
      <c r="DK58" s="1437"/>
      <c r="DL58" s="1437"/>
      <c r="DM58" s="1437"/>
      <c r="DN58" s="1437"/>
      <c r="DO58" s="1454"/>
      <c r="DP58" s="1436">
        <f t="shared" si="12"/>
        <v>0</v>
      </c>
      <c r="DQ58" s="1437"/>
      <c r="DR58" s="1437"/>
      <c r="DS58" s="1437"/>
      <c r="DT58" s="1437"/>
      <c r="DU58" s="1438"/>
      <c r="DV58" s="456"/>
    </row>
    <row r="59" spans="1:126" s="453" customFormat="1" ht="36" customHeight="1" x14ac:dyDescent="0.35">
      <c r="A59" s="452"/>
      <c r="B59" s="1452"/>
      <c r="C59" s="1447"/>
      <c r="D59" s="1447"/>
      <c r="E59" s="1447"/>
      <c r="F59" s="1447"/>
      <c r="G59" s="1447"/>
      <c r="H59" s="1447"/>
      <c r="I59" s="1447"/>
      <c r="J59" s="1448"/>
      <c r="K59" s="1446"/>
      <c r="L59" s="1447"/>
      <c r="M59" s="1447"/>
      <c r="N59" s="1447"/>
      <c r="O59" s="1447"/>
      <c r="P59" s="1448"/>
      <c r="Q59" s="1453" t="str">
        <f t="shared" si="4"/>
        <v>No Device</v>
      </c>
      <c r="R59" s="1401"/>
      <c r="S59" s="1401"/>
      <c r="T59" s="1401"/>
      <c r="U59" s="1401"/>
      <c r="V59" s="1401"/>
      <c r="W59" s="1401"/>
      <c r="X59" s="1401"/>
      <c r="Y59" s="1401"/>
      <c r="Z59" s="1401"/>
      <c r="AA59" s="1401"/>
      <c r="AB59" s="1401"/>
      <c r="AC59" s="1401"/>
      <c r="AD59" s="1401"/>
      <c r="AE59" s="1401"/>
      <c r="AF59" s="1401"/>
      <c r="AG59" s="1401"/>
      <c r="AH59" s="1401"/>
      <c r="AI59" s="1401"/>
      <c r="AJ59" s="1401"/>
      <c r="AK59" s="1401"/>
      <c r="AL59" s="1401"/>
      <c r="AM59" s="1402"/>
      <c r="AN59" s="1446"/>
      <c r="AO59" s="1447"/>
      <c r="AP59" s="1447"/>
      <c r="AQ59" s="1447"/>
      <c r="AR59" s="1447"/>
      <c r="AS59" s="1448"/>
      <c r="AT59" s="1442"/>
      <c r="AU59" s="1443"/>
      <c r="AV59" s="1443"/>
      <c r="AW59" s="1443"/>
      <c r="AX59" s="1443"/>
      <c r="AY59" s="1443"/>
      <c r="AZ59" s="1443"/>
      <c r="BA59" s="1443"/>
      <c r="BB59" s="1443"/>
      <c r="BC59" s="1443"/>
      <c r="BD59" s="1444"/>
      <c r="BE59" s="1446"/>
      <c r="BF59" s="1447"/>
      <c r="BG59" s="1447"/>
      <c r="BH59" s="1447"/>
      <c r="BI59" s="1448"/>
      <c r="BJ59" s="1446"/>
      <c r="BK59" s="1447"/>
      <c r="BL59" s="1447"/>
      <c r="BM59" s="1448"/>
      <c r="BN59" s="1449" t="str">
        <f t="shared" si="5"/>
        <v>None</v>
      </c>
      <c r="BO59" s="1450"/>
      <c r="BP59" s="1450"/>
      <c r="BQ59" s="1450"/>
      <c r="BR59" s="1450"/>
      <c r="BS59" s="1450"/>
      <c r="BT59" s="1450"/>
      <c r="BU59" s="1450"/>
      <c r="BV59" s="1450"/>
      <c r="BW59" s="1450"/>
      <c r="BX59" s="1450"/>
      <c r="BY59" s="1450"/>
      <c r="BZ59" s="1450"/>
      <c r="CA59" s="1450"/>
      <c r="CB59" s="1450"/>
      <c r="CC59" s="1450"/>
      <c r="CD59" s="1450"/>
      <c r="CE59" s="1451"/>
      <c r="CF59" s="1439">
        <f t="shared" si="6"/>
        <v>0</v>
      </c>
      <c r="CG59" s="1440"/>
      <c r="CH59" s="1440"/>
      <c r="CI59" s="1440"/>
      <c r="CJ59" s="1440"/>
      <c r="CK59" s="1441"/>
      <c r="CL59" s="1455">
        <f t="shared" si="7"/>
        <v>0</v>
      </c>
      <c r="CM59" s="1456"/>
      <c r="CN59" s="1456"/>
      <c r="CO59" s="1456"/>
      <c r="CP59" s="1456"/>
      <c r="CQ59" s="1457"/>
      <c r="CR59" s="1455">
        <f t="shared" si="8"/>
        <v>0</v>
      </c>
      <c r="CS59" s="1456"/>
      <c r="CT59" s="1456"/>
      <c r="CU59" s="1456"/>
      <c r="CV59" s="1456"/>
      <c r="CW59" s="1457"/>
      <c r="CX59" s="1455">
        <f t="shared" si="9"/>
        <v>0</v>
      </c>
      <c r="CY59" s="1456"/>
      <c r="CZ59" s="1456"/>
      <c r="DA59" s="1456"/>
      <c r="DB59" s="1456"/>
      <c r="DC59" s="1457"/>
      <c r="DD59" s="1436">
        <f t="shared" si="10"/>
        <v>0</v>
      </c>
      <c r="DE59" s="1437"/>
      <c r="DF59" s="1437"/>
      <c r="DG59" s="1437"/>
      <c r="DH59" s="1437"/>
      <c r="DI59" s="1454"/>
      <c r="DJ59" s="1436">
        <f t="shared" si="11"/>
        <v>0</v>
      </c>
      <c r="DK59" s="1437"/>
      <c r="DL59" s="1437"/>
      <c r="DM59" s="1437"/>
      <c r="DN59" s="1437"/>
      <c r="DO59" s="1454"/>
      <c r="DP59" s="1436">
        <f t="shared" si="12"/>
        <v>0</v>
      </c>
      <c r="DQ59" s="1437"/>
      <c r="DR59" s="1437"/>
      <c r="DS59" s="1437"/>
      <c r="DT59" s="1437"/>
      <c r="DU59" s="1438"/>
      <c r="DV59" s="456"/>
    </row>
    <row r="60" spans="1:126" s="453" customFormat="1" ht="36" customHeight="1" x14ac:dyDescent="0.35">
      <c r="A60" s="452"/>
      <c r="B60" s="1452"/>
      <c r="C60" s="1447"/>
      <c r="D60" s="1447"/>
      <c r="E60" s="1447"/>
      <c r="F60" s="1447"/>
      <c r="G60" s="1447"/>
      <c r="H60" s="1447"/>
      <c r="I60" s="1447"/>
      <c r="J60" s="1448"/>
      <c r="K60" s="1446"/>
      <c r="L60" s="1447"/>
      <c r="M60" s="1447"/>
      <c r="N60" s="1447"/>
      <c r="O60" s="1447"/>
      <c r="P60" s="1448"/>
      <c r="Q60" s="1453" t="str">
        <f t="shared" si="4"/>
        <v>No Device</v>
      </c>
      <c r="R60" s="1401"/>
      <c r="S60" s="1401"/>
      <c r="T60" s="1401"/>
      <c r="U60" s="1401"/>
      <c r="V60" s="1401"/>
      <c r="W60" s="1401"/>
      <c r="X60" s="1401"/>
      <c r="Y60" s="1401"/>
      <c r="Z60" s="1401"/>
      <c r="AA60" s="1401"/>
      <c r="AB60" s="1401"/>
      <c r="AC60" s="1401"/>
      <c r="AD60" s="1401"/>
      <c r="AE60" s="1401"/>
      <c r="AF60" s="1401"/>
      <c r="AG60" s="1401"/>
      <c r="AH60" s="1401"/>
      <c r="AI60" s="1401"/>
      <c r="AJ60" s="1401"/>
      <c r="AK60" s="1401"/>
      <c r="AL60" s="1401"/>
      <c r="AM60" s="1402"/>
      <c r="AN60" s="1446"/>
      <c r="AO60" s="1447"/>
      <c r="AP60" s="1447"/>
      <c r="AQ60" s="1447"/>
      <c r="AR60" s="1447"/>
      <c r="AS60" s="1448"/>
      <c r="AT60" s="1442"/>
      <c r="AU60" s="1443"/>
      <c r="AV60" s="1443"/>
      <c r="AW60" s="1443"/>
      <c r="AX60" s="1443"/>
      <c r="AY60" s="1443"/>
      <c r="AZ60" s="1443"/>
      <c r="BA60" s="1443"/>
      <c r="BB60" s="1443"/>
      <c r="BC60" s="1443"/>
      <c r="BD60" s="1444"/>
      <c r="BE60" s="1446"/>
      <c r="BF60" s="1447"/>
      <c r="BG60" s="1447"/>
      <c r="BH60" s="1447"/>
      <c r="BI60" s="1448"/>
      <c r="BJ60" s="1446"/>
      <c r="BK60" s="1447"/>
      <c r="BL60" s="1447"/>
      <c r="BM60" s="1448"/>
      <c r="BN60" s="1449" t="str">
        <f t="shared" si="5"/>
        <v>None</v>
      </c>
      <c r="BO60" s="1450"/>
      <c r="BP60" s="1450"/>
      <c r="BQ60" s="1450"/>
      <c r="BR60" s="1450"/>
      <c r="BS60" s="1450"/>
      <c r="BT60" s="1450"/>
      <c r="BU60" s="1450"/>
      <c r="BV60" s="1450"/>
      <c r="BW60" s="1450"/>
      <c r="BX60" s="1450"/>
      <c r="BY60" s="1450"/>
      <c r="BZ60" s="1450"/>
      <c r="CA60" s="1450"/>
      <c r="CB60" s="1450"/>
      <c r="CC60" s="1450"/>
      <c r="CD60" s="1450"/>
      <c r="CE60" s="1451"/>
      <c r="CF60" s="1439">
        <f t="shared" si="6"/>
        <v>0</v>
      </c>
      <c r="CG60" s="1440"/>
      <c r="CH60" s="1440"/>
      <c r="CI60" s="1440"/>
      <c r="CJ60" s="1440"/>
      <c r="CK60" s="1441"/>
      <c r="CL60" s="1455">
        <f t="shared" si="7"/>
        <v>0</v>
      </c>
      <c r="CM60" s="1456"/>
      <c r="CN60" s="1456"/>
      <c r="CO60" s="1456"/>
      <c r="CP60" s="1456"/>
      <c r="CQ60" s="1457"/>
      <c r="CR60" s="1455">
        <f t="shared" si="8"/>
        <v>0</v>
      </c>
      <c r="CS60" s="1456"/>
      <c r="CT60" s="1456"/>
      <c r="CU60" s="1456"/>
      <c r="CV60" s="1456"/>
      <c r="CW60" s="1457"/>
      <c r="CX60" s="1455">
        <f t="shared" si="9"/>
        <v>0</v>
      </c>
      <c r="CY60" s="1456"/>
      <c r="CZ60" s="1456"/>
      <c r="DA60" s="1456"/>
      <c r="DB60" s="1456"/>
      <c r="DC60" s="1457"/>
      <c r="DD60" s="1436">
        <f t="shared" si="10"/>
        <v>0</v>
      </c>
      <c r="DE60" s="1437"/>
      <c r="DF60" s="1437"/>
      <c r="DG60" s="1437"/>
      <c r="DH60" s="1437"/>
      <c r="DI60" s="1454"/>
      <c r="DJ60" s="1436">
        <f t="shared" si="11"/>
        <v>0</v>
      </c>
      <c r="DK60" s="1437"/>
      <c r="DL60" s="1437"/>
      <c r="DM60" s="1437"/>
      <c r="DN60" s="1437"/>
      <c r="DO60" s="1454"/>
      <c r="DP60" s="1436">
        <f t="shared" si="12"/>
        <v>0</v>
      </c>
      <c r="DQ60" s="1437"/>
      <c r="DR60" s="1437"/>
      <c r="DS60" s="1437"/>
      <c r="DT60" s="1437"/>
      <c r="DU60" s="1438"/>
      <c r="DV60" s="455"/>
    </row>
    <row r="61" spans="1:126" s="453" customFormat="1" ht="36" customHeight="1" x14ac:dyDescent="0.35">
      <c r="A61" s="452"/>
      <c r="B61" s="1452"/>
      <c r="C61" s="1447"/>
      <c r="D61" s="1447"/>
      <c r="E61" s="1447"/>
      <c r="F61" s="1447"/>
      <c r="G61" s="1447"/>
      <c r="H61" s="1447"/>
      <c r="I61" s="1447"/>
      <c r="J61" s="1448"/>
      <c r="K61" s="1446"/>
      <c r="L61" s="1447"/>
      <c r="M61" s="1447"/>
      <c r="N61" s="1447"/>
      <c r="O61" s="1447"/>
      <c r="P61" s="1448"/>
      <c r="Q61" s="1453" t="str">
        <f t="shared" si="4"/>
        <v>No Device</v>
      </c>
      <c r="R61" s="1401"/>
      <c r="S61" s="1401"/>
      <c r="T61" s="1401"/>
      <c r="U61" s="1401"/>
      <c r="V61" s="1401"/>
      <c r="W61" s="1401"/>
      <c r="X61" s="1401"/>
      <c r="Y61" s="1401"/>
      <c r="Z61" s="1401"/>
      <c r="AA61" s="1401"/>
      <c r="AB61" s="1401"/>
      <c r="AC61" s="1401"/>
      <c r="AD61" s="1401"/>
      <c r="AE61" s="1401"/>
      <c r="AF61" s="1401"/>
      <c r="AG61" s="1401"/>
      <c r="AH61" s="1401"/>
      <c r="AI61" s="1401"/>
      <c r="AJ61" s="1401"/>
      <c r="AK61" s="1401"/>
      <c r="AL61" s="1401"/>
      <c r="AM61" s="1402"/>
      <c r="AN61" s="1446"/>
      <c r="AO61" s="1447"/>
      <c r="AP61" s="1447"/>
      <c r="AQ61" s="1447"/>
      <c r="AR61" s="1447"/>
      <c r="AS61" s="1448"/>
      <c r="AT61" s="1442"/>
      <c r="AU61" s="1443"/>
      <c r="AV61" s="1443"/>
      <c r="AW61" s="1443"/>
      <c r="AX61" s="1443"/>
      <c r="AY61" s="1443"/>
      <c r="AZ61" s="1443"/>
      <c r="BA61" s="1443"/>
      <c r="BB61" s="1443"/>
      <c r="BC61" s="1443"/>
      <c r="BD61" s="1444"/>
      <c r="BE61" s="1446"/>
      <c r="BF61" s="1447"/>
      <c r="BG61" s="1447"/>
      <c r="BH61" s="1447"/>
      <c r="BI61" s="1448"/>
      <c r="BJ61" s="1446"/>
      <c r="BK61" s="1447"/>
      <c r="BL61" s="1447"/>
      <c r="BM61" s="1448"/>
      <c r="BN61" s="1449" t="str">
        <f t="shared" si="5"/>
        <v>None</v>
      </c>
      <c r="BO61" s="1450"/>
      <c r="BP61" s="1450"/>
      <c r="BQ61" s="1450"/>
      <c r="BR61" s="1450"/>
      <c r="BS61" s="1450"/>
      <c r="BT61" s="1450"/>
      <c r="BU61" s="1450"/>
      <c r="BV61" s="1450"/>
      <c r="BW61" s="1450"/>
      <c r="BX61" s="1450"/>
      <c r="BY61" s="1450"/>
      <c r="BZ61" s="1450"/>
      <c r="CA61" s="1450"/>
      <c r="CB61" s="1450"/>
      <c r="CC61" s="1450"/>
      <c r="CD61" s="1450"/>
      <c r="CE61" s="1451"/>
      <c r="CF61" s="1439">
        <f t="shared" si="6"/>
        <v>0</v>
      </c>
      <c r="CG61" s="1440"/>
      <c r="CH61" s="1440"/>
      <c r="CI61" s="1440"/>
      <c r="CJ61" s="1440"/>
      <c r="CK61" s="1441"/>
      <c r="CL61" s="1455">
        <f t="shared" si="7"/>
        <v>0</v>
      </c>
      <c r="CM61" s="1456"/>
      <c r="CN61" s="1456"/>
      <c r="CO61" s="1456"/>
      <c r="CP61" s="1456"/>
      <c r="CQ61" s="1457"/>
      <c r="CR61" s="1455">
        <f t="shared" si="8"/>
        <v>0</v>
      </c>
      <c r="CS61" s="1456"/>
      <c r="CT61" s="1456"/>
      <c r="CU61" s="1456"/>
      <c r="CV61" s="1456"/>
      <c r="CW61" s="1457"/>
      <c r="CX61" s="1455">
        <f t="shared" si="9"/>
        <v>0</v>
      </c>
      <c r="CY61" s="1456"/>
      <c r="CZ61" s="1456"/>
      <c r="DA61" s="1456"/>
      <c r="DB61" s="1456"/>
      <c r="DC61" s="1457"/>
      <c r="DD61" s="1436">
        <f t="shared" si="10"/>
        <v>0</v>
      </c>
      <c r="DE61" s="1437"/>
      <c r="DF61" s="1437"/>
      <c r="DG61" s="1437"/>
      <c r="DH61" s="1437"/>
      <c r="DI61" s="1454"/>
      <c r="DJ61" s="1436">
        <f t="shared" si="11"/>
        <v>0</v>
      </c>
      <c r="DK61" s="1437"/>
      <c r="DL61" s="1437"/>
      <c r="DM61" s="1437"/>
      <c r="DN61" s="1437"/>
      <c r="DO61" s="1454"/>
      <c r="DP61" s="1436">
        <f t="shared" si="12"/>
        <v>0</v>
      </c>
      <c r="DQ61" s="1437"/>
      <c r="DR61" s="1437"/>
      <c r="DS61" s="1437"/>
      <c r="DT61" s="1437"/>
      <c r="DU61" s="1438"/>
      <c r="DV61" s="455"/>
    </row>
    <row r="62" spans="1:126" s="453" customFormat="1" ht="36" customHeight="1" x14ac:dyDescent="0.35">
      <c r="A62" s="452"/>
      <c r="B62" s="1452"/>
      <c r="C62" s="1447"/>
      <c r="D62" s="1447"/>
      <c r="E62" s="1447"/>
      <c r="F62" s="1447"/>
      <c r="G62" s="1447"/>
      <c r="H62" s="1447"/>
      <c r="I62" s="1447"/>
      <c r="J62" s="1448"/>
      <c r="K62" s="1446"/>
      <c r="L62" s="1447"/>
      <c r="M62" s="1447"/>
      <c r="N62" s="1447"/>
      <c r="O62" s="1447"/>
      <c r="P62" s="1448"/>
      <c r="Q62" s="1453" t="str">
        <f t="shared" si="4"/>
        <v>No Device</v>
      </c>
      <c r="R62" s="1401"/>
      <c r="S62" s="1401"/>
      <c r="T62" s="1401"/>
      <c r="U62" s="1401"/>
      <c r="V62" s="1401"/>
      <c r="W62" s="1401"/>
      <c r="X62" s="1401"/>
      <c r="Y62" s="1401"/>
      <c r="Z62" s="1401"/>
      <c r="AA62" s="1401"/>
      <c r="AB62" s="1401"/>
      <c r="AC62" s="1401"/>
      <c r="AD62" s="1401"/>
      <c r="AE62" s="1401"/>
      <c r="AF62" s="1401"/>
      <c r="AG62" s="1401"/>
      <c r="AH62" s="1401"/>
      <c r="AI62" s="1401"/>
      <c r="AJ62" s="1401"/>
      <c r="AK62" s="1401"/>
      <c r="AL62" s="1401"/>
      <c r="AM62" s="1402"/>
      <c r="AN62" s="1446"/>
      <c r="AO62" s="1447"/>
      <c r="AP62" s="1447"/>
      <c r="AQ62" s="1447"/>
      <c r="AR62" s="1447"/>
      <c r="AS62" s="1448"/>
      <c r="AT62" s="1442"/>
      <c r="AU62" s="1443"/>
      <c r="AV62" s="1443"/>
      <c r="AW62" s="1443"/>
      <c r="AX62" s="1443"/>
      <c r="AY62" s="1443"/>
      <c r="AZ62" s="1443"/>
      <c r="BA62" s="1443"/>
      <c r="BB62" s="1443"/>
      <c r="BC62" s="1443"/>
      <c r="BD62" s="1444"/>
      <c r="BE62" s="1446"/>
      <c r="BF62" s="1447"/>
      <c r="BG62" s="1447"/>
      <c r="BH62" s="1447"/>
      <c r="BI62" s="1448"/>
      <c r="BJ62" s="1446"/>
      <c r="BK62" s="1447"/>
      <c r="BL62" s="1447"/>
      <c r="BM62" s="1448"/>
      <c r="BN62" s="1449" t="str">
        <f t="shared" si="5"/>
        <v>None</v>
      </c>
      <c r="BO62" s="1450"/>
      <c r="BP62" s="1450"/>
      <c r="BQ62" s="1450"/>
      <c r="BR62" s="1450"/>
      <c r="BS62" s="1450"/>
      <c r="BT62" s="1450"/>
      <c r="BU62" s="1450"/>
      <c r="BV62" s="1450"/>
      <c r="BW62" s="1450"/>
      <c r="BX62" s="1450"/>
      <c r="BY62" s="1450"/>
      <c r="BZ62" s="1450"/>
      <c r="CA62" s="1450"/>
      <c r="CB62" s="1450"/>
      <c r="CC62" s="1450"/>
      <c r="CD62" s="1450"/>
      <c r="CE62" s="1451"/>
      <c r="CF62" s="1439">
        <f t="shared" si="6"/>
        <v>0</v>
      </c>
      <c r="CG62" s="1440"/>
      <c r="CH62" s="1440"/>
      <c r="CI62" s="1440"/>
      <c r="CJ62" s="1440"/>
      <c r="CK62" s="1441"/>
      <c r="CL62" s="1455">
        <f t="shared" si="7"/>
        <v>0</v>
      </c>
      <c r="CM62" s="1456"/>
      <c r="CN62" s="1456"/>
      <c r="CO62" s="1456"/>
      <c r="CP62" s="1456"/>
      <c r="CQ62" s="1457"/>
      <c r="CR62" s="1455">
        <f t="shared" si="8"/>
        <v>0</v>
      </c>
      <c r="CS62" s="1456"/>
      <c r="CT62" s="1456"/>
      <c r="CU62" s="1456"/>
      <c r="CV62" s="1456"/>
      <c r="CW62" s="1457"/>
      <c r="CX62" s="1455">
        <f t="shared" si="9"/>
        <v>0</v>
      </c>
      <c r="CY62" s="1456"/>
      <c r="CZ62" s="1456"/>
      <c r="DA62" s="1456"/>
      <c r="DB62" s="1456"/>
      <c r="DC62" s="1457"/>
      <c r="DD62" s="1436">
        <f t="shared" si="10"/>
        <v>0</v>
      </c>
      <c r="DE62" s="1437"/>
      <c r="DF62" s="1437"/>
      <c r="DG62" s="1437"/>
      <c r="DH62" s="1437"/>
      <c r="DI62" s="1454"/>
      <c r="DJ62" s="1436">
        <f t="shared" si="11"/>
        <v>0</v>
      </c>
      <c r="DK62" s="1437"/>
      <c r="DL62" s="1437"/>
      <c r="DM62" s="1437"/>
      <c r="DN62" s="1437"/>
      <c r="DO62" s="1454"/>
      <c r="DP62" s="1436">
        <f t="shared" si="12"/>
        <v>0</v>
      </c>
      <c r="DQ62" s="1437"/>
      <c r="DR62" s="1437"/>
      <c r="DS62" s="1437"/>
      <c r="DT62" s="1437"/>
      <c r="DU62" s="1438"/>
      <c r="DV62" s="455"/>
    </row>
    <row r="63" spans="1:126" s="453" customFormat="1" ht="36" customHeight="1" x14ac:dyDescent="0.35">
      <c r="A63" s="452"/>
      <c r="B63" s="1452"/>
      <c r="C63" s="1447"/>
      <c r="D63" s="1447"/>
      <c r="E63" s="1447"/>
      <c r="F63" s="1447"/>
      <c r="G63" s="1447"/>
      <c r="H63" s="1447"/>
      <c r="I63" s="1447"/>
      <c r="J63" s="1448"/>
      <c r="K63" s="1446"/>
      <c r="L63" s="1447"/>
      <c r="M63" s="1447"/>
      <c r="N63" s="1447"/>
      <c r="O63" s="1447"/>
      <c r="P63" s="1448"/>
      <c r="Q63" s="1453" t="str">
        <f t="shared" si="4"/>
        <v>No Device</v>
      </c>
      <c r="R63" s="1401"/>
      <c r="S63" s="1401"/>
      <c r="T63" s="1401"/>
      <c r="U63" s="1401"/>
      <c r="V63" s="1401"/>
      <c r="W63" s="1401"/>
      <c r="X63" s="1401"/>
      <c r="Y63" s="1401"/>
      <c r="Z63" s="1401"/>
      <c r="AA63" s="1401"/>
      <c r="AB63" s="1401"/>
      <c r="AC63" s="1401"/>
      <c r="AD63" s="1401"/>
      <c r="AE63" s="1401"/>
      <c r="AF63" s="1401"/>
      <c r="AG63" s="1401"/>
      <c r="AH63" s="1401"/>
      <c r="AI63" s="1401"/>
      <c r="AJ63" s="1401"/>
      <c r="AK63" s="1401"/>
      <c r="AL63" s="1401"/>
      <c r="AM63" s="1402"/>
      <c r="AN63" s="1446"/>
      <c r="AO63" s="1447"/>
      <c r="AP63" s="1447"/>
      <c r="AQ63" s="1447"/>
      <c r="AR63" s="1447"/>
      <c r="AS63" s="1448"/>
      <c r="AT63" s="1442"/>
      <c r="AU63" s="1443"/>
      <c r="AV63" s="1443"/>
      <c r="AW63" s="1443"/>
      <c r="AX63" s="1443"/>
      <c r="AY63" s="1443"/>
      <c r="AZ63" s="1443"/>
      <c r="BA63" s="1443"/>
      <c r="BB63" s="1443"/>
      <c r="BC63" s="1443"/>
      <c r="BD63" s="1444"/>
      <c r="BE63" s="1446"/>
      <c r="BF63" s="1447"/>
      <c r="BG63" s="1447"/>
      <c r="BH63" s="1447"/>
      <c r="BI63" s="1448"/>
      <c r="BJ63" s="1446"/>
      <c r="BK63" s="1447"/>
      <c r="BL63" s="1447"/>
      <c r="BM63" s="1448"/>
      <c r="BN63" s="1449" t="str">
        <f t="shared" si="5"/>
        <v>None</v>
      </c>
      <c r="BO63" s="1450"/>
      <c r="BP63" s="1450"/>
      <c r="BQ63" s="1450"/>
      <c r="BR63" s="1450"/>
      <c r="BS63" s="1450"/>
      <c r="BT63" s="1450"/>
      <c r="BU63" s="1450"/>
      <c r="BV63" s="1450"/>
      <c r="BW63" s="1450"/>
      <c r="BX63" s="1450"/>
      <c r="BY63" s="1450"/>
      <c r="BZ63" s="1450"/>
      <c r="CA63" s="1450"/>
      <c r="CB63" s="1450"/>
      <c r="CC63" s="1450"/>
      <c r="CD63" s="1450"/>
      <c r="CE63" s="1451"/>
      <c r="CF63" s="1439">
        <f t="shared" si="6"/>
        <v>0</v>
      </c>
      <c r="CG63" s="1440"/>
      <c r="CH63" s="1440"/>
      <c r="CI63" s="1440"/>
      <c r="CJ63" s="1440"/>
      <c r="CK63" s="1441"/>
      <c r="CL63" s="1455">
        <f t="shared" si="7"/>
        <v>0</v>
      </c>
      <c r="CM63" s="1456"/>
      <c r="CN63" s="1456"/>
      <c r="CO63" s="1456"/>
      <c r="CP63" s="1456"/>
      <c r="CQ63" s="1457"/>
      <c r="CR63" s="1455">
        <f t="shared" si="8"/>
        <v>0</v>
      </c>
      <c r="CS63" s="1456"/>
      <c r="CT63" s="1456"/>
      <c r="CU63" s="1456"/>
      <c r="CV63" s="1456"/>
      <c r="CW63" s="1457"/>
      <c r="CX63" s="1455">
        <f t="shared" si="9"/>
        <v>0</v>
      </c>
      <c r="CY63" s="1456"/>
      <c r="CZ63" s="1456"/>
      <c r="DA63" s="1456"/>
      <c r="DB63" s="1456"/>
      <c r="DC63" s="1457"/>
      <c r="DD63" s="1436">
        <f t="shared" si="10"/>
        <v>0</v>
      </c>
      <c r="DE63" s="1437"/>
      <c r="DF63" s="1437"/>
      <c r="DG63" s="1437"/>
      <c r="DH63" s="1437"/>
      <c r="DI63" s="1454"/>
      <c r="DJ63" s="1436">
        <f t="shared" si="11"/>
        <v>0</v>
      </c>
      <c r="DK63" s="1437"/>
      <c r="DL63" s="1437"/>
      <c r="DM63" s="1437"/>
      <c r="DN63" s="1437"/>
      <c r="DO63" s="1454"/>
      <c r="DP63" s="1436">
        <f t="shared" si="12"/>
        <v>0</v>
      </c>
      <c r="DQ63" s="1437"/>
      <c r="DR63" s="1437"/>
      <c r="DS63" s="1437"/>
      <c r="DT63" s="1437"/>
      <c r="DU63" s="1438"/>
      <c r="DV63" s="456"/>
    </row>
    <row r="64" spans="1:126" s="453" customFormat="1" ht="36" customHeight="1" x14ac:dyDescent="0.35">
      <c r="A64" s="452"/>
      <c r="B64" s="1452"/>
      <c r="C64" s="1447"/>
      <c r="D64" s="1447"/>
      <c r="E64" s="1447"/>
      <c r="F64" s="1447"/>
      <c r="G64" s="1447"/>
      <c r="H64" s="1447"/>
      <c r="I64" s="1447"/>
      <c r="J64" s="1448"/>
      <c r="K64" s="1446"/>
      <c r="L64" s="1447"/>
      <c r="M64" s="1447"/>
      <c r="N64" s="1447"/>
      <c r="O64" s="1447"/>
      <c r="P64" s="1448"/>
      <c r="Q64" s="1453" t="str">
        <f t="shared" si="4"/>
        <v>No Device</v>
      </c>
      <c r="R64" s="1401"/>
      <c r="S64" s="1401"/>
      <c r="T64" s="1401"/>
      <c r="U64" s="1401"/>
      <c r="V64" s="1401"/>
      <c r="W64" s="1401"/>
      <c r="X64" s="1401"/>
      <c r="Y64" s="1401"/>
      <c r="Z64" s="1401"/>
      <c r="AA64" s="1401"/>
      <c r="AB64" s="1401"/>
      <c r="AC64" s="1401"/>
      <c r="AD64" s="1401"/>
      <c r="AE64" s="1401"/>
      <c r="AF64" s="1401"/>
      <c r="AG64" s="1401"/>
      <c r="AH64" s="1401"/>
      <c r="AI64" s="1401"/>
      <c r="AJ64" s="1401"/>
      <c r="AK64" s="1401"/>
      <c r="AL64" s="1401"/>
      <c r="AM64" s="1402"/>
      <c r="AN64" s="1446"/>
      <c r="AO64" s="1447"/>
      <c r="AP64" s="1447"/>
      <c r="AQ64" s="1447"/>
      <c r="AR64" s="1447"/>
      <c r="AS64" s="1448"/>
      <c r="AT64" s="1442"/>
      <c r="AU64" s="1443"/>
      <c r="AV64" s="1443"/>
      <c r="AW64" s="1443"/>
      <c r="AX64" s="1443"/>
      <c r="AY64" s="1443"/>
      <c r="AZ64" s="1443"/>
      <c r="BA64" s="1443"/>
      <c r="BB64" s="1443"/>
      <c r="BC64" s="1443"/>
      <c r="BD64" s="1444"/>
      <c r="BE64" s="1446"/>
      <c r="BF64" s="1447"/>
      <c r="BG64" s="1447"/>
      <c r="BH64" s="1447"/>
      <c r="BI64" s="1448"/>
      <c r="BJ64" s="1446"/>
      <c r="BK64" s="1447"/>
      <c r="BL64" s="1447"/>
      <c r="BM64" s="1448"/>
      <c r="BN64" s="1449" t="str">
        <f t="shared" si="5"/>
        <v>None</v>
      </c>
      <c r="BO64" s="1450"/>
      <c r="BP64" s="1450"/>
      <c r="BQ64" s="1450"/>
      <c r="BR64" s="1450"/>
      <c r="BS64" s="1450"/>
      <c r="BT64" s="1450"/>
      <c r="BU64" s="1450"/>
      <c r="BV64" s="1450"/>
      <c r="BW64" s="1450"/>
      <c r="BX64" s="1450"/>
      <c r="BY64" s="1450"/>
      <c r="BZ64" s="1450"/>
      <c r="CA64" s="1450"/>
      <c r="CB64" s="1450"/>
      <c r="CC64" s="1450"/>
      <c r="CD64" s="1450"/>
      <c r="CE64" s="1451"/>
      <c r="CF64" s="1439">
        <f t="shared" si="6"/>
        <v>0</v>
      </c>
      <c r="CG64" s="1440"/>
      <c r="CH64" s="1440"/>
      <c r="CI64" s="1440"/>
      <c r="CJ64" s="1440"/>
      <c r="CK64" s="1441"/>
      <c r="CL64" s="1455">
        <f t="shared" si="7"/>
        <v>0</v>
      </c>
      <c r="CM64" s="1456"/>
      <c r="CN64" s="1456"/>
      <c r="CO64" s="1456"/>
      <c r="CP64" s="1456"/>
      <c r="CQ64" s="1457"/>
      <c r="CR64" s="1455">
        <f t="shared" si="8"/>
        <v>0</v>
      </c>
      <c r="CS64" s="1456"/>
      <c r="CT64" s="1456"/>
      <c r="CU64" s="1456"/>
      <c r="CV64" s="1456"/>
      <c r="CW64" s="1457"/>
      <c r="CX64" s="1455">
        <f t="shared" si="9"/>
        <v>0</v>
      </c>
      <c r="CY64" s="1456"/>
      <c r="CZ64" s="1456"/>
      <c r="DA64" s="1456"/>
      <c r="DB64" s="1456"/>
      <c r="DC64" s="1457"/>
      <c r="DD64" s="1436">
        <f t="shared" si="10"/>
        <v>0</v>
      </c>
      <c r="DE64" s="1437"/>
      <c r="DF64" s="1437"/>
      <c r="DG64" s="1437"/>
      <c r="DH64" s="1437"/>
      <c r="DI64" s="1454"/>
      <c r="DJ64" s="1436">
        <f t="shared" si="11"/>
        <v>0</v>
      </c>
      <c r="DK64" s="1437"/>
      <c r="DL64" s="1437"/>
      <c r="DM64" s="1437"/>
      <c r="DN64" s="1437"/>
      <c r="DO64" s="1454"/>
      <c r="DP64" s="1436">
        <f t="shared" si="12"/>
        <v>0</v>
      </c>
      <c r="DQ64" s="1437"/>
      <c r="DR64" s="1437"/>
      <c r="DS64" s="1437"/>
      <c r="DT64" s="1437"/>
      <c r="DU64" s="1438"/>
      <c r="DV64" s="456"/>
    </row>
    <row r="65" spans="1:126" s="453" customFormat="1" ht="36" customHeight="1" x14ac:dyDescent="0.35">
      <c r="A65" s="452"/>
      <c r="B65" s="1452"/>
      <c r="C65" s="1447"/>
      <c r="D65" s="1447"/>
      <c r="E65" s="1447"/>
      <c r="F65" s="1447"/>
      <c r="G65" s="1447"/>
      <c r="H65" s="1447"/>
      <c r="I65" s="1447"/>
      <c r="J65" s="1448"/>
      <c r="K65" s="1446"/>
      <c r="L65" s="1447"/>
      <c r="M65" s="1447"/>
      <c r="N65" s="1447"/>
      <c r="O65" s="1447"/>
      <c r="P65" s="1448"/>
      <c r="Q65" s="1453" t="str">
        <f t="shared" si="4"/>
        <v>No Device</v>
      </c>
      <c r="R65" s="1401"/>
      <c r="S65" s="1401"/>
      <c r="T65" s="1401"/>
      <c r="U65" s="1401"/>
      <c r="V65" s="1401"/>
      <c r="W65" s="1401"/>
      <c r="X65" s="1401"/>
      <c r="Y65" s="1401"/>
      <c r="Z65" s="1401"/>
      <c r="AA65" s="1401"/>
      <c r="AB65" s="1401"/>
      <c r="AC65" s="1401"/>
      <c r="AD65" s="1401"/>
      <c r="AE65" s="1401"/>
      <c r="AF65" s="1401"/>
      <c r="AG65" s="1401"/>
      <c r="AH65" s="1401"/>
      <c r="AI65" s="1401"/>
      <c r="AJ65" s="1401"/>
      <c r="AK65" s="1401"/>
      <c r="AL65" s="1401"/>
      <c r="AM65" s="1402"/>
      <c r="AN65" s="1446"/>
      <c r="AO65" s="1447"/>
      <c r="AP65" s="1447"/>
      <c r="AQ65" s="1447"/>
      <c r="AR65" s="1447"/>
      <c r="AS65" s="1448"/>
      <c r="AT65" s="1442"/>
      <c r="AU65" s="1443"/>
      <c r="AV65" s="1443"/>
      <c r="AW65" s="1443"/>
      <c r="AX65" s="1443"/>
      <c r="AY65" s="1443"/>
      <c r="AZ65" s="1443"/>
      <c r="BA65" s="1443"/>
      <c r="BB65" s="1443"/>
      <c r="BC65" s="1443"/>
      <c r="BD65" s="1444"/>
      <c r="BE65" s="1446"/>
      <c r="BF65" s="1447"/>
      <c r="BG65" s="1447"/>
      <c r="BH65" s="1447"/>
      <c r="BI65" s="1448"/>
      <c r="BJ65" s="1446"/>
      <c r="BK65" s="1447"/>
      <c r="BL65" s="1447"/>
      <c r="BM65" s="1448"/>
      <c r="BN65" s="1449" t="str">
        <f t="shared" si="5"/>
        <v>None</v>
      </c>
      <c r="BO65" s="1450"/>
      <c r="BP65" s="1450"/>
      <c r="BQ65" s="1450"/>
      <c r="BR65" s="1450"/>
      <c r="BS65" s="1450"/>
      <c r="BT65" s="1450"/>
      <c r="BU65" s="1450"/>
      <c r="BV65" s="1450"/>
      <c r="BW65" s="1450"/>
      <c r="BX65" s="1450"/>
      <c r="BY65" s="1450"/>
      <c r="BZ65" s="1450"/>
      <c r="CA65" s="1450"/>
      <c r="CB65" s="1450"/>
      <c r="CC65" s="1450"/>
      <c r="CD65" s="1450"/>
      <c r="CE65" s="1451"/>
      <c r="CF65" s="1439">
        <f t="shared" si="6"/>
        <v>0</v>
      </c>
      <c r="CG65" s="1440"/>
      <c r="CH65" s="1440"/>
      <c r="CI65" s="1440"/>
      <c r="CJ65" s="1440"/>
      <c r="CK65" s="1441"/>
      <c r="CL65" s="1455">
        <f t="shared" si="7"/>
        <v>0</v>
      </c>
      <c r="CM65" s="1456"/>
      <c r="CN65" s="1456"/>
      <c r="CO65" s="1456"/>
      <c r="CP65" s="1456"/>
      <c r="CQ65" s="1457"/>
      <c r="CR65" s="1455">
        <f t="shared" si="8"/>
        <v>0</v>
      </c>
      <c r="CS65" s="1456"/>
      <c r="CT65" s="1456"/>
      <c r="CU65" s="1456"/>
      <c r="CV65" s="1456"/>
      <c r="CW65" s="1457"/>
      <c r="CX65" s="1455">
        <f t="shared" si="9"/>
        <v>0</v>
      </c>
      <c r="CY65" s="1456"/>
      <c r="CZ65" s="1456"/>
      <c r="DA65" s="1456"/>
      <c r="DB65" s="1456"/>
      <c r="DC65" s="1457"/>
      <c r="DD65" s="1436">
        <f t="shared" si="10"/>
        <v>0</v>
      </c>
      <c r="DE65" s="1437"/>
      <c r="DF65" s="1437"/>
      <c r="DG65" s="1437"/>
      <c r="DH65" s="1437"/>
      <c r="DI65" s="1454"/>
      <c r="DJ65" s="1436">
        <f t="shared" si="11"/>
        <v>0</v>
      </c>
      <c r="DK65" s="1437"/>
      <c r="DL65" s="1437"/>
      <c r="DM65" s="1437"/>
      <c r="DN65" s="1437"/>
      <c r="DO65" s="1454"/>
      <c r="DP65" s="1436">
        <f t="shared" si="12"/>
        <v>0</v>
      </c>
      <c r="DQ65" s="1437"/>
      <c r="DR65" s="1437"/>
      <c r="DS65" s="1437"/>
      <c r="DT65" s="1437"/>
      <c r="DU65" s="1438"/>
      <c r="DV65" s="455"/>
    </row>
    <row r="66" spans="1:126" s="453" customFormat="1" ht="36" customHeight="1" x14ac:dyDescent="0.35">
      <c r="A66" s="452"/>
      <c r="B66" s="1452"/>
      <c r="C66" s="1447"/>
      <c r="D66" s="1447"/>
      <c r="E66" s="1447"/>
      <c r="F66" s="1447"/>
      <c r="G66" s="1447"/>
      <c r="H66" s="1447"/>
      <c r="I66" s="1447"/>
      <c r="J66" s="1448"/>
      <c r="K66" s="1446"/>
      <c r="L66" s="1447"/>
      <c r="M66" s="1447"/>
      <c r="N66" s="1447"/>
      <c r="O66" s="1447"/>
      <c r="P66" s="1448"/>
      <c r="Q66" s="1453" t="str">
        <f t="shared" si="4"/>
        <v>No Device</v>
      </c>
      <c r="R66" s="1401"/>
      <c r="S66" s="1401"/>
      <c r="T66" s="1401"/>
      <c r="U66" s="1401"/>
      <c r="V66" s="1401"/>
      <c r="W66" s="1401"/>
      <c r="X66" s="1401"/>
      <c r="Y66" s="1401"/>
      <c r="Z66" s="1401"/>
      <c r="AA66" s="1401"/>
      <c r="AB66" s="1401"/>
      <c r="AC66" s="1401"/>
      <c r="AD66" s="1401"/>
      <c r="AE66" s="1401"/>
      <c r="AF66" s="1401"/>
      <c r="AG66" s="1401"/>
      <c r="AH66" s="1401"/>
      <c r="AI66" s="1401"/>
      <c r="AJ66" s="1401"/>
      <c r="AK66" s="1401"/>
      <c r="AL66" s="1401"/>
      <c r="AM66" s="1402"/>
      <c r="AN66" s="1446"/>
      <c r="AO66" s="1447"/>
      <c r="AP66" s="1447"/>
      <c r="AQ66" s="1447"/>
      <c r="AR66" s="1447"/>
      <c r="AS66" s="1448"/>
      <c r="AT66" s="1442"/>
      <c r="AU66" s="1443"/>
      <c r="AV66" s="1443"/>
      <c r="AW66" s="1443"/>
      <c r="AX66" s="1443"/>
      <c r="AY66" s="1443"/>
      <c r="AZ66" s="1443"/>
      <c r="BA66" s="1443"/>
      <c r="BB66" s="1443"/>
      <c r="BC66" s="1443"/>
      <c r="BD66" s="1444"/>
      <c r="BE66" s="1446"/>
      <c r="BF66" s="1447"/>
      <c r="BG66" s="1447"/>
      <c r="BH66" s="1447"/>
      <c r="BI66" s="1448"/>
      <c r="BJ66" s="1446"/>
      <c r="BK66" s="1447"/>
      <c r="BL66" s="1447"/>
      <c r="BM66" s="1448"/>
      <c r="BN66" s="1449" t="str">
        <f t="shared" si="5"/>
        <v>None</v>
      </c>
      <c r="BO66" s="1450"/>
      <c r="BP66" s="1450"/>
      <c r="BQ66" s="1450"/>
      <c r="BR66" s="1450"/>
      <c r="BS66" s="1450"/>
      <c r="BT66" s="1450"/>
      <c r="BU66" s="1450"/>
      <c r="BV66" s="1450"/>
      <c r="BW66" s="1450"/>
      <c r="BX66" s="1450"/>
      <c r="BY66" s="1450"/>
      <c r="BZ66" s="1450"/>
      <c r="CA66" s="1450"/>
      <c r="CB66" s="1450"/>
      <c r="CC66" s="1450"/>
      <c r="CD66" s="1450"/>
      <c r="CE66" s="1451"/>
      <c r="CF66" s="1439">
        <f t="shared" si="6"/>
        <v>0</v>
      </c>
      <c r="CG66" s="1440"/>
      <c r="CH66" s="1440"/>
      <c r="CI66" s="1440"/>
      <c r="CJ66" s="1440"/>
      <c r="CK66" s="1441"/>
      <c r="CL66" s="1455">
        <f t="shared" si="7"/>
        <v>0</v>
      </c>
      <c r="CM66" s="1456"/>
      <c r="CN66" s="1456"/>
      <c r="CO66" s="1456"/>
      <c r="CP66" s="1456"/>
      <c r="CQ66" s="1457"/>
      <c r="CR66" s="1455">
        <f t="shared" si="8"/>
        <v>0</v>
      </c>
      <c r="CS66" s="1456"/>
      <c r="CT66" s="1456"/>
      <c r="CU66" s="1456"/>
      <c r="CV66" s="1456"/>
      <c r="CW66" s="1457"/>
      <c r="CX66" s="1455">
        <f t="shared" si="9"/>
        <v>0</v>
      </c>
      <c r="CY66" s="1456"/>
      <c r="CZ66" s="1456"/>
      <c r="DA66" s="1456"/>
      <c r="DB66" s="1456"/>
      <c r="DC66" s="1457"/>
      <c r="DD66" s="1436">
        <f t="shared" si="10"/>
        <v>0</v>
      </c>
      <c r="DE66" s="1437"/>
      <c r="DF66" s="1437"/>
      <c r="DG66" s="1437"/>
      <c r="DH66" s="1437"/>
      <c r="DI66" s="1454"/>
      <c r="DJ66" s="1436">
        <f t="shared" si="11"/>
        <v>0</v>
      </c>
      <c r="DK66" s="1437"/>
      <c r="DL66" s="1437"/>
      <c r="DM66" s="1437"/>
      <c r="DN66" s="1437"/>
      <c r="DO66" s="1454"/>
      <c r="DP66" s="1436">
        <f t="shared" si="12"/>
        <v>0</v>
      </c>
      <c r="DQ66" s="1437"/>
      <c r="DR66" s="1437"/>
      <c r="DS66" s="1437"/>
      <c r="DT66" s="1437"/>
      <c r="DU66" s="1438"/>
      <c r="DV66" s="455"/>
    </row>
    <row r="67" spans="1:126" s="453" customFormat="1" ht="36" customHeight="1" x14ac:dyDescent="0.35">
      <c r="A67" s="452"/>
      <c r="B67" s="1452"/>
      <c r="C67" s="1447"/>
      <c r="D67" s="1447"/>
      <c r="E67" s="1447"/>
      <c r="F67" s="1447"/>
      <c r="G67" s="1447"/>
      <c r="H67" s="1447"/>
      <c r="I67" s="1447"/>
      <c r="J67" s="1448"/>
      <c r="K67" s="1446"/>
      <c r="L67" s="1447"/>
      <c r="M67" s="1447"/>
      <c r="N67" s="1447"/>
      <c r="O67" s="1447"/>
      <c r="P67" s="1448"/>
      <c r="Q67" s="1453" t="str">
        <f t="shared" si="4"/>
        <v>No Device</v>
      </c>
      <c r="R67" s="1401"/>
      <c r="S67" s="1401"/>
      <c r="T67" s="1401"/>
      <c r="U67" s="1401"/>
      <c r="V67" s="1401"/>
      <c r="W67" s="1401"/>
      <c r="X67" s="1401"/>
      <c r="Y67" s="1401"/>
      <c r="Z67" s="1401"/>
      <c r="AA67" s="1401"/>
      <c r="AB67" s="1401"/>
      <c r="AC67" s="1401"/>
      <c r="AD67" s="1401"/>
      <c r="AE67" s="1401"/>
      <c r="AF67" s="1401"/>
      <c r="AG67" s="1401"/>
      <c r="AH67" s="1401"/>
      <c r="AI67" s="1401"/>
      <c r="AJ67" s="1401"/>
      <c r="AK67" s="1401"/>
      <c r="AL67" s="1401"/>
      <c r="AM67" s="1402"/>
      <c r="AN67" s="1446"/>
      <c r="AO67" s="1447"/>
      <c r="AP67" s="1447"/>
      <c r="AQ67" s="1447"/>
      <c r="AR67" s="1447"/>
      <c r="AS67" s="1448"/>
      <c r="AT67" s="1442"/>
      <c r="AU67" s="1443"/>
      <c r="AV67" s="1443"/>
      <c r="AW67" s="1443"/>
      <c r="AX67" s="1443"/>
      <c r="AY67" s="1443"/>
      <c r="AZ67" s="1443"/>
      <c r="BA67" s="1443"/>
      <c r="BB67" s="1443"/>
      <c r="BC67" s="1443"/>
      <c r="BD67" s="1444"/>
      <c r="BE67" s="1446"/>
      <c r="BF67" s="1447"/>
      <c r="BG67" s="1447"/>
      <c r="BH67" s="1447"/>
      <c r="BI67" s="1448"/>
      <c r="BJ67" s="1446"/>
      <c r="BK67" s="1447"/>
      <c r="BL67" s="1447"/>
      <c r="BM67" s="1448"/>
      <c r="BN67" s="1449" t="str">
        <f t="shared" si="5"/>
        <v>None</v>
      </c>
      <c r="BO67" s="1450"/>
      <c r="BP67" s="1450"/>
      <c r="BQ67" s="1450"/>
      <c r="BR67" s="1450"/>
      <c r="BS67" s="1450"/>
      <c r="BT67" s="1450"/>
      <c r="BU67" s="1450"/>
      <c r="BV67" s="1450"/>
      <c r="BW67" s="1450"/>
      <c r="BX67" s="1450"/>
      <c r="BY67" s="1450"/>
      <c r="BZ67" s="1450"/>
      <c r="CA67" s="1450"/>
      <c r="CB67" s="1450"/>
      <c r="CC67" s="1450"/>
      <c r="CD67" s="1450"/>
      <c r="CE67" s="1451"/>
      <c r="CF67" s="1439">
        <f t="shared" si="6"/>
        <v>0</v>
      </c>
      <c r="CG67" s="1440"/>
      <c r="CH67" s="1440"/>
      <c r="CI67" s="1440"/>
      <c r="CJ67" s="1440"/>
      <c r="CK67" s="1441"/>
      <c r="CL67" s="1455">
        <f t="shared" si="7"/>
        <v>0</v>
      </c>
      <c r="CM67" s="1456"/>
      <c r="CN67" s="1456"/>
      <c r="CO67" s="1456"/>
      <c r="CP67" s="1456"/>
      <c r="CQ67" s="1457"/>
      <c r="CR67" s="1455">
        <f t="shared" si="8"/>
        <v>0</v>
      </c>
      <c r="CS67" s="1456"/>
      <c r="CT67" s="1456"/>
      <c r="CU67" s="1456"/>
      <c r="CV67" s="1456"/>
      <c r="CW67" s="1457"/>
      <c r="CX67" s="1455">
        <f t="shared" si="9"/>
        <v>0</v>
      </c>
      <c r="CY67" s="1456"/>
      <c r="CZ67" s="1456"/>
      <c r="DA67" s="1456"/>
      <c r="DB67" s="1456"/>
      <c r="DC67" s="1457"/>
      <c r="DD67" s="1436">
        <f t="shared" si="10"/>
        <v>0</v>
      </c>
      <c r="DE67" s="1437"/>
      <c r="DF67" s="1437"/>
      <c r="DG67" s="1437"/>
      <c r="DH67" s="1437"/>
      <c r="DI67" s="1454"/>
      <c r="DJ67" s="1436">
        <f t="shared" si="11"/>
        <v>0</v>
      </c>
      <c r="DK67" s="1437"/>
      <c r="DL67" s="1437"/>
      <c r="DM67" s="1437"/>
      <c r="DN67" s="1437"/>
      <c r="DO67" s="1454"/>
      <c r="DP67" s="1436">
        <f t="shared" si="12"/>
        <v>0</v>
      </c>
      <c r="DQ67" s="1437"/>
      <c r="DR67" s="1437"/>
      <c r="DS67" s="1437"/>
      <c r="DT67" s="1437"/>
      <c r="DU67" s="1438"/>
      <c r="DV67" s="455"/>
    </row>
    <row r="68" spans="1:126" s="453" customFormat="1" ht="36" customHeight="1" x14ac:dyDescent="0.35">
      <c r="A68" s="452"/>
      <c r="B68" s="1452"/>
      <c r="C68" s="1447"/>
      <c r="D68" s="1447"/>
      <c r="E68" s="1447"/>
      <c r="F68" s="1447"/>
      <c r="G68" s="1447"/>
      <c r="H68" s="1447"/>
      <c r="I68" s="1447"/>
      <c r="J68" s="1448"/>
      <c r="K68" s="1446"/>
      <c r="L68" s="1447"/>
      <c r="M68" s="1447"/>
      <c r="N68" s="1447"/>
      <c r="O68" s="1447"/>
      <c r="P68" s="1448"/>
      <c r="Q68" s="1453" t="str">
        <f t="shared" si="4"/>
        <v>No Device</v>
      </c>
      <c r="R68" s="1401"/>
      <c r="S68" s="1401"/>
      <c r="T68" s="1401"/>
      <c r="U68" s="1401"/>
      <c r="V68" s="1401"/>
      <c r="W68" s="1401"/>
      <c r="X68" s="1401"/>
      <c r="Y68" s="1401"/>
      <c r="Z68" s="1401"/>
      <c r="AA68" s="1401"/>
      <c r="AB68" s="1401"/>
      <c r="AC68" s="1401"/>
      <c r="AD68" s="1401"/>
      <c r="AE68" s="1401"/>
      <c r="AF68" s="1401"/>
      <c r="AG68" s="1401"/>
      <c r="AH68" s="1401"/>
      <c r="AI68" s="1401"/>
      <c r="AJ68" s="1401"/>
      <c r="AK68" s="1401"/>
      <c r="AL68" s="1401"/>
      <c r="AM68" s="1402"/>
      <c r="AN68" s="1446"/>
      <c r="AO68" s="1447"/>
      <c r="AP68" s="1447"/>
      <c r="AQ68" s="1447"/>
      <c r="AR68" s="1447"/>
      <c r="AS68" s="1448"/>
      <c r="AT68" s="1442"/>
      <c r="AU68" s="1443"/>
      <c r="AV68" s="1443"/>
      <c r="AW68" s="1443"/>
      <c r="AX68" s="1443"/>
      <c r="AY68" s="1443"/>
      <c r="AZ68" s="1443"/>
      <c r="BA68" s="1443"/>
      <c r="BB68" s="1443"/>
      <c r="BC68" s="1443"/>
      <c r="BD68" s="1444"/>
      <c r="BE68" s="1446"/>
      <c r="BF68" s="1447"/>
      <c r="BG68" s="1447"/>
      <c r="BH68" s="1447"/>
      <c r="BI68" s="1448"/>
      <c r="BJ68" s="1446"/>
      <c r="BK68" s="1447"/>
      <c r="BL68" s="1447"/>
      <c r="BM68" s="1448"/>
      <c r="BN68" s="1449" t="str">
        <f t="shared" si="5"/>
        <v>None</v>
      </c>
      <c r="BO68" s="1450"/>
      <c r="BP68" s="1450"/>
      <c r="BQ68" s="1450"/>
      <c r="BR68" s="1450"/>
      <c r="BS68" s="1450"/>
      <c r="BT68" s="1450"/>
      <c r="BU68" s="1450"/>
      <c r="BV68" s="1450"/>
      <c r="BW68" s="1450"/>
      <c r="BX68" s="1450"/>
      <c r="BY68" s="1450"/>
      <c r="BZ68" s="1450"/>
      <c r="CA68" s="1450"/>
      <c r="CB68" s="1450"/>
      <c r="CC68" s="1450"/>
      <c r="CD68" s="1450"/>
      <c r="CE68" s="1451"/>
      <c r="CF68" s="1439">
        <f t="shared" si="6"/>
        <v>0</v>
      </c>
      <c r="CG68" s="1440"/>
      <c r="CH68" s="1440"/>
      <c r="CI68" s="1440"/>
      <c r="CJ68" s="1440"/>
      <c r="CK68" s="1441"/>
      <c r="CL68" s="1455">
        <f t="shared" si="7"/>
        <v>0</v>
      </c>
      <c r="CM68" s="1456"/>
      <c r="CN68" s="1456"/>
      <c r="CO68" s="1456"/>
      <c r="CP68" s="1456"/>
      <c r="CQ68" s="1457"/>
      <c r="CR68" s="1455">
        <f t="shared" si="8"/>
        <v>0</v>
      </c>
      <c r="CS68" s="1456"/>
      <c r="CT68" s="1456"/>
      <c r="CU68" s="1456"/>
      <c r="CV68" s="1456"/>
      <c r="CW68" s="1457"/>
      <c r="CX68" s="1455">
        <f t="shared" si="9"/>
        <v>0</v>
      </c>
      <c r="CY68" s="1456"/>
      <c r="CZ68" s="1456"/>
      <c r="DA68" s="1456"/>
      <c r="DB68" s="1456"/>
      <c r="DC68" s="1457"/>
      <c r="DD68" s="1436">
        <f t="shared" si="10"/>
        <v>0</v>
      </c>
      <c r="DE68" s="1437"/>
      <c r="DF68" s="1437"/>
      <c r="DG68" s="1437"/>
      <c r="DH68" s="1437"/>
      <c r="DI68" s="1454"/>
      <c r="DJ68" s="1436">
        <f t="shared" si="11"/>
        <v>0</v>
      </c>
      <c r="DK68" s="1437"/>
      <c r="DL68" s="1437"/>
      <c r="DM68" s="1437"/>
      <c r="DN68" s="1437"/>
      <c r="DO68" s="1454"/>
      <c r="DP68" s="1436">
        <f t="shared" si="12"/>
        <v>0</v>
      </c>
      <c r="DQ68" s="1437"/>
      <c r="DR68" s="1437"/>
      <c r="DS68" s="1437"/>
      <c r="DT68" s="1437"/>
      <c r="DU68" s="1438"/>
      <c r="DV68" s="456"/>
    </row>
    <row r="69" spans="1:126" s="453" customFormat="1" ht="36" customHeight="1" x14ac:dyDescent="0.35">
      <c r="A69" s="452"/>
      <c r="B69" s="1452"/>
      <c r="C69" s="1447"/>
      <c r="D69" s="1447"/>
      <c r="E69" s="1447"/>
      <c r="F69" s="1447"/>
      <c r="G69" s="1447"/>
      <c r="H69" s="1447"/>
      <c r="I69" s="1447"/>
      <c r="J69" s="1448"/>
      <c r="K69" s="1446"/>
      <c r="L69" s="1447"/>
      <c r="M69" s="1447"/>
      <c r="N69" s="1447"/>
      <c r="O69" s="1447"/>
      <c r="P69" s="1448"/>
      <c r="Q69" s="1453" t="str">
        <f t="shared" si="4"/>
        <v>No Device</v>
      </c>
      <c r="R69" s="1401"/>
      <c r="S69" s="1401"/>
      <c r="T69" s="1401"/>
      <c r="U69" s="1401"/>
      <c r="V69" s="1401"/>
      <c r="W69" s="1401"/>
      <c r="X69" s="1401"/>
      <c r="Y69" s="1401"/>
      <c r="Z69" s="1401"/>
      <c r="AA69" s="1401"/>
      <c r="AB69" s="1401"/>
      <c r="AC69" s="1401"/>
      <c r="AD69" s="1401"/>
      <c r="AE69" s="1401"/>
      <c r="AF69" s="1401"/>
      <c r="AG69" s="1401"/>
      <c r="AH69" s="1401"/>
      <c r="AI69" s="1401"/>
      <c r="AJ69" s="1401"/>
      <c r="AK69" s="1401"/>
      <c r="AL69" s="1401"/>
      <c r="AM69" s="1402"/>
      <c r="AN69" s="1446"/>
      <c r="AO69" s="1447"/>
      <c r="AP69" s="1447"/>
      <c r="AQ69" s="1447"/>
      <c r="AR69" s="1447"/>
      <c r="AS69" s="1448"/>
      <c r="AT69" s="1442"/>
      <c r="AU69" s="1443"/>
      <c r="AV69" s="1443"/>
      <c r="AW69" s="1443"/>
      <c r="AX69" s="1443"/>
      <c r="AY69" s="1443"/>
      <c r="AZ69" s="1443"/>
      <c r="BA69" s="1443"/>
      <c r="BB69" s="1443"/>
      <c r="BC69" s="1443"/>
      <c r="BD69" s="1444"/>
      <c r="BE69" s="1446"/>
      <c r="BF69" s="1447"/>
      <c r="BG69" s="1447"/>
      <c r="BH69" s="1447"/>
      <c r="BI69" s="1448"/>
      <c r="BJ69" s="1446"/>
      <c r="BK69" s="1447"/>
      <c r="BL69" s="1447"/>
      <c r="BM69" s="1448"/>
      <c r="BN69" s="1449" t="str">
        <f t="shared" si="5"/>
        <v>None</v>
      </c>
      <c r="BO69" s="1450"/>
      <c r="BP69" s="1450"/>
      <c r="BQ69" s="1450"/>
      <c r="BR69" s="1450"/>
      <c r="BS69" s="1450"/>
      <c r="BT69" s="1450"/>
      <c r="BU69" s="1450"/>
      <c r="BV69" s="1450"/>
      <c r="BW69" s="1450"/>
      <c r="BX69" s="1450"/>
      <c r="BY69" s="1450"/>
      <c r="BZ69" s="1450"/>
      <c r="CA69" s="1450"/>
      <c r="CB69" s="1450"/>
      <c r="CC69" s="1450"/>
      <c r="CD69" s="1450"/>
      <c r="CE69" s="1451"/>
      <c r="CF69" s="1439">
        <f t="shared" si="6"/>
        <v>0</v>
      </c>
      <c r="CG69" s="1440"/>
      <c r="CH69" s="1440"/>
      <c r="CI69" s="1440"/>
      <c r="CJ69" s="1440"/>
      <c r="CK69" s="1441"/>
      <c r="CL69" s="1455">
        <f t="shared" si="7"/>
        <v>0</v>
      </c>
      <c r="CM69" s="1456"/>
      <c r="CN69" s="1456"/>
      <c r="CO69" s="1456"/>
      <c r="CP69" s="1456"/>
      <c r="CQ69" s="1457"/>
      <c r="CR69" s="1455">
        <f t="shared" si="8"/>
        <v>0</v>
      </c>
      <c r="CS69" s="1456"/>
      <c r="CT69" s="1456"/>
      <c r="CU69" s="1456"/>
      <c r="CV69" s="1456"/>
      <c r="CW69" s="1457"/>
      <c r="CX69" s="1455">
        <f t="shared" si="9"/>
        <v>0</v>
      </c>
      <c r="CY69" s="1456"/>
      <c r="CZ69" s="1456"/>
      <c r="DA69" s="1456"/>
      <c r="DB69" s="1456"/>
      <c r="DC69" s="1457"/>
      <c r="DD69" s="1436">
        <f t="shared" si="10"/>
        <v>0</v>
      </c>
      <c r="DE69" s="1437"/>
      <c r="DF69" s="1437"/>
      <c r="DG69" s="1437"/>
      <c r="DH69" s="1437"/>
      <c r="DI69" s="1454"/>
      <c r="DJ69" s="1436">
        <f t="shared" si="11"/>
        <v>0</v>
      </c>
      <c r="DK69" s="1437"/>
      <c r="DL69" s="1437"/>
      <c r="DM69" s="1437"/>
      <c r="DN69" s="1437"/>
      <c r="DO69" s="1454"/>
      <c r="DP69" s="1436">
        <f t="shared" si="12"/>
        <v>0</v>
      </c>
      <c r="DQ69" s="1437"/>
      <c r="DR69" s="1437"/>
      <c r="DS69" s="1437"/>
      <c r="DT69" s="1437"/>
      <c r="DU69" s="1438"/>
      <c r="DV69" s="456"/>
    </row>
    <row r="70" spans="1:126" s="453" customFormat="1" ht="36" customHeight="1" x14ac:dyDescent="0.35">
      <c r="A70" s="452"/>
      <c r="B70" s="1452"/>
      <c r="C70" s="1447"/>
      <c r="D70" s="1447"/>
      <c r="E70" s="1447"/>
      <c r="F70" s="1447"/>
      <c r="G70" s="1447"/>
      <c r="H70" s="1447"/>
      <c r="I70" s="1447"/>
      <c r="J70" s="1448"/>
      <c r="K70" s="1446"/>
      <c r="L70" s="1447"/>
      <c r="M70" s="1447"/>
      <c r="N70" s="1447"/>
      <c r="O70" s="1447"/>
      <c r="P70" s="1448"/>
      <c r="Q70" s="1453" t="str">
        <f t="shared" si="4"/>
        <v>No Device</v>
      </c>
      <c r="R70" s="1401"/>
      <c r="S70" s="1401"/>
      <c r="T70" s="1401"/>
      <c r="U70" s="1401"/>
      <c r="V70" s="1401"/>
      <c r="W70" s="1401"/>
      <c r="X70" s="1401"/>
      <c r="Y70" s="1401"/>
      <c r="Z70" s="1401"/>
      <c r="AA70" s="1401"/>
      <c r="AB70" s="1401"/>
      <c r="AC70" s="1401"/>
      <c r="AD70" s="1401"/>
      <c r="AE70" s="1401"/>
      <c r="AF70" s="1401"/>
      <c r="AG70" s="1401"/>
      <c r="AH70" s="1401"/>
      <c r="AI70" s="1401"/>
      <c r="AJ70" s="1401"/>
      <c r="AK70" s="1401"/>
      <c r="AL70" s="1401"/>
      <c r="AM70" s="1402"/>
      <c r="AN70" s="1446"/>
      <c r="AO70" s="1447"/>
      <c r="AP70" s="1447"/>
      <c r="AQ70" s="1447"/>
      <c r="AR70" s="1447"/>
      <c r="AS70" s="1448"/>
      <c r="AT70" s="1442"/>
      <c r="AU70" s="1443"/>
      <c r="AV70" s="1443"/>
      <c r="AW70" s="1443"/>
      <c r="AX70" s="1443"/>
      <c r="AY70" s="1443"/>
      <c r="AZ70" s="1443"/>
      <c r="BA70" s="1443"/>
      <c r="BB70" s="1443"/>
      <c r="BC70" s="1443"/>
      <c r="BD70" s="1444"/>
      <c r="BE70" s="1446"/>
      <c r="BF70" s="1447"/>
      <c r="BG70" s="1447"/>
      <c r="BH70" s="1447"/>
      <c r="BI70" s="1448"/>
      <c r="BJ70" s="1446"/>
      <c r="BK70" s="1447"/>
      <c r="BL70" s="1447"/>
      <c r="BM70" s="1448"/>
      <c r="BN70" s="1449" t="str">
        <f t="shared" si="5"/>
        <v>None</v>
      </c>
      <c r="BO70" s="1450"/>
      <c r="BP70" s="1450"/>
      <c r="BQ70" s="1450"/>
      <c r="BR70" s="1450"/>
      <c r="BS70" s="1450"/>
      <c r="BT70" s="1450"/>
      <c r="BU70" s="1450"/>
      <c r="BV70" s="1450"/>
      <c r="BW70" s="1450"/>
      <c r="BX70" s="1450"/>
      <c r="BY70" s="1450"/>
      <c r="BZ70" s="1450"/>
      <c r="CA70" s="1450"/>
      <c r="CB70" s="1450"/>
      <c r="CC70" s="1450"/>
      <c r="CD70" s="1450"/>
      <c r="CE70" s="1451"/>
      <c r="CF70" s="1439">
        <f t="shared" si="6"/>
        <v>0</v>
      </c>
      <c r="CG70" s="1440"/>
      <c r="CH70" s="1440"/>
      <c r="CI70" s="1440"/>
      <c r="CJ70" s="1440"/>
      <c r="CK70" s="1441"/>
      <c r="CL70" s="1455">
        <f t="shared" si="7"/>
        <v>0</v>
      </c>
      <c r="CM70" s="1456"/>
      <c r="CN70" s="1456"/>
      <c r="CO70" s="1456"/>
      <c r="CP70" s="1456"/>
      <c r="CQ70" s="1457"/>
      <c r="CR70" s="1455">
        <f t="shared" si="8"/>
        <v>0</v>
      </c>
      <c r="CS70" s="1456"/>
      <c r="CT70" s="1456"/>
      <c r="CU70" s="1456"/>
      <c r="CV70" s="1456"/>
      <c r="CW70" s="1457"/>
      <c r="CX70" s="1455">
        <f t="shared" si="9"/>
        <v>0</v>
      </c>
      <c r="CY70" s="1456"/>
      <c r="CZ70" s="1456"/>
      <c r="DA70" s="1456"/>
      <c r="DB70" s="1456"/>
      <c r="DC70" s="1457"/>
      <c r="DD70" s="1436">
        <f t="shared" si="10"/>
        <v>0</v>
      </c>
      <c r="DE70" s="1437"/>
      <c r="DF70" s="1437"/>
      <c r="DG70" s="1437"/>
      <c r="DH70" s="1437"/>
      <c r="DI70" s="1454"/>
      <c r="DJ70" s="1436">
        <f t="shared" si="11"/>
        <v>0</v>
      </c>
      <c r="DK70" s="1437"/>
      <c r="DL70" s="1437"/>
      <c r="DM70" s="1437"/>
      <c r="DN70" s="1437"/>
      <c r="DO70" s="1454"/>
      <c r="DP70" s="1436">
        <f t="shared" si="12"/>
        <v>0</v>
      </c>
      <c r="DQ70" s="1437"/>
      <c r="DR70" s="1437"/>
      <c r="DS70" s="1437"/>
      <c r="DT70" s="1437"/>
      <c r="DU70" s="1438"/>
      <c r="DV70" s="456"/>
    </row>
    <row r="71" spans="1:126" s="453" customFormat="1" ht="36" customHeight="1" x14ac:dyDescent="0.35">
      <c r="A71" s="452"/>
      <c r="B71" s="1452"/>
      <c r="C71" s="1447"/>
      <c r="D71" s="1447"/>
      <c r="E71" s="1447"/>
      <c r="F71" s="1447"/>
      <c r="G71" s="1447"/>
      <c r="H71" s="1447"/>
      <c r="I71" s="1447"/>
      <c r="J71" s="1448"/>
      <c r="K71" s="1446"/>
      <c r="L71" s="1447"/>
      <c r="M71" s="1447"/>
      <c r="N71" s="1447"/>
      <c r="O71" s="1447"/>
      <c r="P71" s="1448"/>
      <c r="Q71" s="1453" t="str">
        <f t="shared" si="4"/>
        <v>No Device</v>
      </c>
      <c r="R71" s="1401"/>
      <c r="S71" s="1401"/>
      <c r="T71" s="1401"/>
      <c r="U71" s="1401"/>
      <c r="V71" s="1401"/>
      <c r="W71" s="1401"/>
      <c r="X71" s="1401"/>
      <c r="Y71" s="1401"/>
      <c r="Z71" s="1401"/>
      <c r="AA71" s="1401"/>
      <c r="AB71" s="1401"/>
      <c r="AC71" s="1401"/>
      <c r="AD71" s="1401"/>
      <c r="AE71" s="1401"/>
      <c r="AF71" s="1401"/>
      <c r="AG71" s="1401"/>
      <c r="AH71" s="1401"/>
      <c r="AI71" s="1401"/>
      <c r="AJ71" s="1401"/>
      <c r="AK71" s="1401"/>
      <c r="AL71" s="1401"/>
      <c r="AM71" s="1402"/>
      <c r="AN71" s="1446"/>
      <c r="AO71" s="1447"/>
      <c r="AP71" s="1447"/>
      <c r="AQ71" s="1447"/>
      <c r="AR71" s="1447"/>
      <c r="AS71" s="1448"/>
      <c r="AT71" s="1442"/>
      <c r="AU71" s="1443"/>
      <c r="AV71" s="1443"/>
      <c r="AW71" s="1443"/>
      <c r="AX71" s="1443"/>
      <c r="AY71" s="1443"/>
      <c r="AZ71" s="1443"/>
      <c r="BA71" s="1443"/>
      <c r="BB71" s="1443"/>
      <c r="BC71" s="1443"/>
      <c r="BD71" s="1444"/>
      <c r="BE71" s="1446"/>
      <c r="BF71" s="1447"/>
      <c r="BG71" s="1447"/>
      <c r="BH71" s="1447"/>
      <c r="BI71" s="1448"/>
      <c r="BJ71" s="1446"/>
      <c r="BK71" s="1447"/>
      <c r="BL71" s="1447"/>
      <c r="BM71" s="1448"/>
      <c r="BN71" s="1449" t="str">
        <f t="shared" si="5"/>
        <v>None</v>
      </c>
      <c r="BO71" s="1450"/>
      <c r="BP71" s="1450"/>
      <c r="BQ71" s="1450"/>
      <c r="BR71" s="1450"/>
      <c r="BS71" s="1450"/>
      <c r="BT71" s="1450"/>
      <c r="BU71" s="1450"/>
      <c r="BV71" s="1450"/>
      <c r="BW71" s="1450"/>
      <c r="BX71" s="1450"/>
      <c r="BY71" s="1450"/>
      <c r="BZ71" s="1450"/>
      <c r="CA71" s="1450"/>
      <c r="CB71" s="1450"/>
      <c r="CC71" s="1450"/>
      <c r="CD71" s="1450"/>
      <c r="CE71" s="1451"/>
      <c r="CF71" s="1439">
        <f t="shared" si="6"/>
        <v>0</v>
      </c>
      <c r="CG71" s="1440"/>
      <c r="CH71" s="1440"/>
      <c r="CI71" s="1440"/>
      <c r="CJ71" s="1440"/>
      <c r="CK71" s="1441"/>
      <c r="CL71" s="1455">
        <f t="shared" si="7"/>
        <v>0</v>
      </c>
      <c r="CM71" s="1456"/>
      <c r="CN71" s="1456"/>
      <c r="CO71" s="1456"/>
      <c r="CP71" s="1456"/>
      <c r="CQ71" s="1457"/>
      <c r="CR71" s="1455">
        <f t="shared" si="8"/>
        <v>0</v>
      </c>
      <c r="CS71" s="1456"/>
      <c r="CT71" s="1456"/>
      <c r="CU71" s="1456"/>
      <c r="CV71" s="1456"/>
      <c r="CW71" s="1457"/>
      <c r="CX71" s="1455">
        <f t="shared" si="9"/>
        <v>0</v>
      </c>
      <c r="CY71" s="1456"/>
      <c r="CZ71" s="1456"/>
      <c r="DA71" s="1456"/>
      <c r="DB71" s="1456"/>
      <c r="DC71" s="1457"/>
      <c r="DD71" s="1436">
        <f t="shared" si="10"/>
        <v>0</v>
      </c>
      <c r="DE71" s="1437"/>
      <c r="DF71" s="1437"/>
      <c r="DG71" s="1437"/>
      <c r="DH71" s="1437"/>
      <c r="DI71" s="1454"/>
      <c r="DJ71" s="1436">
        <f t="shared" si="11"/>
        <v>0</v>
      </c>
      <c r="DK71" s="1437"/>
      <c r="DL71" s="1437"/>
      <c r="DM71" s="1437"/>
      <c r="DN71" s="1437"/>
      <c r="DO71" s="1454"/>
      <c r="DP71" s="1436">
        <f t="shared" si="12"/>
        <v>0</v>
      </c>
      <c r="DQ71" s="1437"/>
      <c r="DR71" s="1437"/>
      <c r="DS71" s="1437"/>
      <c r="DT71" s="1437"/>
      <c r="DU71" s="1438"/>
      <c r="DV71" s="456"/>
    </row>
    <row r="72" spans="1:126" s="453" customFormat="1" ht="36" customHeight="1" x14ac:dyDescent="0.35">
      <c r="A72" s="452"/>
      <c r="B72" s="1452"/>
      <c r="C72" s="1447"/>
      <c r="D72" s="1447"/>
      <c r="E72" s="1447"/>
      <c r="F72" s="1447"/>
      <c r="G72" s="1447"/>
      <c r="H72" s="1447"/>
      <c r="I72" s="1447"/>
      <c r="J72" s="1448"/>
      <c r="K72" s="1446"/>
      <c r="L72" s="1447"/>
      <c r="M72" s="1447"/>
      <c r="N72" s="1447"/>
      <c r="O72" s="1447"/>
      <c r="P72" s="1448"/>
      <c r="Q72" s="1453" t="str">
        <f t="shared" si="4"/>
        <v>No Device</v>
      </c>
      <c r="R72" s="1401"/>
      <c r="S72" s="1401"/>
      <c r="T72" s="1401"/>
      <c r="U72" s="1401"/>
      <c r="V72" s="1401"/>
      <c r="W72" s="1401"/>
      <c r="X72" s="1401"/>
      <c r="Y72" s="1401"/>
      <c r="Z72" s="1401"/>
      <c r="AA72" s="1401"/>
      <c r="AB72" s="1401"/>
      <c r="AC72" s="1401"/>
      <c r="AD72" s="1401"/>
      <c r="AE72" s="1401"/>
      <c r="AF72" s="1401"/>
      <c r="AG72" s="1401"/>
      <c r="AH72" s="1401"/>
      <c r="AI72" s="1401"/>
      <c r="AJ72" s="1401"/>
      <c r="AK72" s="1401"/>
      <c r="AL72" s="1401"/>
      <c r="AM72" s="1402"/>
      <c r="AN72" s="1446"/>
      <c r="AO72" s="1447"/>
      <c r="AP72" s="1447"/>
      <c r="AQ72" s="1447"/>
      <c r="AR72" s="1447"/>
      <c r="AS72" s="1448"/>
      <c r="AT72" s="1442"/>
      <c r="AU72" s="1443"/>
      <c r="AV72" s="1443"/>
      <c r="AW72" s="1443"/>
      <c r="AX72" s="1443"/>
      <c r="AY72" s="1443"/>
      <c r="AZ72" s="1443"/>
      <c r="BA72" s="1443"/>
      <c r="BB72" s="1443"/>
      <c r="BC72" s="1443"/>
      <c r="BD72" s="1444"/>
      <c r="BE72" s="1446"/>
      <c r="BF72" s="1447"/>
      <c r="BG72" s="1447"/>
      <c r="BH72" s="1447"/>
      <c r="BI72" s="1448"/>
      <c r="BJ72" s="1446"/>
      <c r="BK72" s="1447"/>
      <c r="BL72" s="1447"/>
      <c r="BM72" s="1448"/>
      <c r="BN72" s="1449" t="str">
        <f t="shared" si="5"/>
        <v>None</v>
      </c>
      <c r="BO72" s="1450"/>
      <c r="BP72" s="1450"/>
      <c r="BQ72" s="1450"/>
      <c r="BR72" s="1450"/>
      <c r="BS72" s="1450"/>
      <c r="BT72" s="1450"/>
      <c r="BU72" s="1450"/>
      <c r="BV72" s="1450"/>
      <c r="BW72" s="1450"/>
      <c r="BX72" s="1450"/>
      <c r="BY72" s="1450"/>
      <c r="BZ72" s="1450"/>
      <c r="CA72" s="1450"/>
      <c r="CB72" s="1450"/>
      <c r="CC72" s="1450"/>
      <c r="CD72" s="1450"/>
      <c r="CE72" s="1451"/>
      <c r="CF72" s="1439">
        <f t="shared" si="6"/>
        <v>0</v>
      </c>
      <c r="CG72" s="1440"/>
      <c r="CH72" s="1440"/>
      <c r="CI72" s="1440"/>
      <c r="CJ72" s="1440"/>
      <c r="CK72" s="1441"/>
      <c r="CL72" s="1455">
        <f t="shared" si="7"/>
        <v>0</v>
      </c>
      <c r="CM72" s="1456"/>
      <c r="CN72" s="1456"/>
      <c r="CO72" s="1456"/>
      <c r="CP72" s="1456"/>
      <c r="CQ72" s="1457"/>
      <c r="CR72" s="1455">
        <f t="shared" si="8"/>
        <v>0</v>
      </c>
      <c r="CS72" s="1456"/>
      <c r="CT72" s="1456"/>
      <c r="CU72" s="1456"/>
      <c r="CV72" s="1456"/>
      <c r="CW72" s="1457"/>
      <c r="CX72" s="1455">
        <f t="shared" si="9"/>
        <v>0</v>
      </c>
      <c r="CY72" s="1456"/>
      <c r="CZ72" s="1456"/>
      <c r="DA72" s="1456"/>
      <c r="DB72" s="1456"/>
      <c r="DC72" s="1457"/>
      <c r="DD72" s="1436">
        <f t="shared" si="10"/>
        <v>0</v>
      </c>
      <c r="DE72" s="1437"/>
      <c r="DF72" s="1437"/>
      <c r="DG72" s="1437"/>
      <c r="DH72" s="1437"/>
      <c r="DI72" s="1454"/>
      <c r="DJ72" s="1436">
        <f t="shared" si="11"/>
        <v>0</v>
      </c>
      <c r="DK72" s="1437"/>
      <c r="DL72" s="1437"/>
      <c r="DM72" s="1437"/>
      <c r="DN72" s="1437"/>
      <c r="DO72" s="1454"/>
      <c r="DP72" s="1436">
        <f t="shared" si="12"/>
        <v>0</v>
      </c>
      <c r="DQ72" s="1437"/>
      <c r="DR72" s="1437"/>
      <c r="DS72" s="1437"/>
      <c r="DT72" s="1437"/>
      <c r="DU72" s="1438"/>
      <c r="DV72" s="456"/>
    </row>
    <row r="73" spans="1:126" s="453" customFormat="1" ht="36" customHeight="1" x14ac:dyDescent="0.35">
      <c r="A73" s="452"/>
      <c r="B73" s="1452"/>
      <c r="C73" s="1447"/>
      <c r="D73" s="1447"/>
      <c r="E73" s="1447"/>
      <c r="F73" s="1447"/>
      <c r="G73" s="1447"/>
      <c r="H73" s="1447"/>
      <c r="I73" s="1447"/>
      <c r="J73" s="1448"/>
      <c r="K73" s="1446"/>
      <c r="L73" s="1447"/>
      <c r="M73" s="1447"/>
      <c r="N73" s="1447"/>
      <c r="O73" s="1447"/>
      <c r="P73" s="1448"/>
      <c r="Q73" s="1453" t="str">
        <f t="shared" si="4"/>
        <v>No Device</v>
      </c>
      <c r="R73" s="1401"/>
      <c r="S73" s="1401"/>
      <c r="T73" s="1401"/>
      <c r="U73" s="1401"/>
      <c r="V73" s="1401"/>
      <c r="W73" s="1401"/>
      <c r="X73" s="1401"/>
      <c r="Y73" s="1401"/>
      <c r="Z73" s="1401"/>
      <c r="AA73" s="1401"/>
      <c r="AB73" s="1401"/>
      <c r="AC73" s="1401"/>
      <c r="AD73" s="1401"/>
      <c r="AE73" s="1401"/>
      <c r="AF73" s="1401"/>
      <c r="AG73" s="1401"/>
      <c r="AH73" s="1401"/>
      <c r="AI73" s="1401"/>
      <c r="AJ73" s="1401"/>
      <c r="AK73" s="1401"/>
      <c r="AL73" s="1401"/>
      <c r="AM73" s="1402"/>
      <c r="AN73" s="1446"/>
      <c r="AO73" s="1447"/>
      <c r="AP73" s="1447"/>
      <c r="AQ73" s="1447"/>
      <c r="AR73" s="1447"/>
      <c r="AS73" s="1448"/>
      <c r="AT73" s="1442"/>
      <c r="AU73" s="1443"/>
      <c r="AV73" s="1443"/>
      <c r="AW73" s="1443"/>
      <c r="AX73" s="1443"/>
      <c r="AY73" s="1443"/>
      <c r="AZ73" s="1443"/>
      <c r="BA73" s="1443"/>
      <c r="BB73" s="1443"/>
      <c r="BC73" s="1443"/>
      <c r="BD73" s="1444"/>
      <c r="BE73" s="1446"/>
      <c r="BF73" s="1447"/>
      <c r="BG73" s="1447"/>
      <c r="BH73" s="1447"/>
      <c r="BI73" s="1448"/>
      <c r="BJ73" s="1446"/>
      <c r="BK73" s="1447"/>
      <c r="BL73" s="1447"/>
      <c r="BM73" s="1448"/>
      <c r="BN73" s="1449" t="str">
        <f t="shared" si="5"/>
        <v>None</v>
      </c>
      <c r="BO73" s="1450"/>
      <c r="BP73" s="1450"/>
      <c r="BQ73" s="1450"/>
      <c r="BR73" s="1450"/>
      <c r="BS73" s="1450"/>
      <c r="BT73" s="1450"/>
      <c r="BU73" s="1450"/>
      <c r="BV73" s="1450"/>
      <c r="BW73" s="1450"/>
      <c r="BX73" s="1450"/>
      <c r="BY73" s="1450"/>
      <c r="BZ73" s="1450"/>
      <c r="CA73" s="1450"/>
      <c r="CB73" s="1450"/>
      <c r="CC73" s="1450"/>
      <c r="CD73" s="1450"/>
      <c r="CE73" s="1451"/>
      <c r="CF73" s="1439">
        <f t="shared" si="6"/>
        <v>0</v>
      </c>
      <c r="CG73" s="1440"/>
      <c r="CH73" s="1440"/>
      <c r="CI73" s="1440"/>
      <c r="CJ73" s="1440"/>
      <c r="CK73" s="1441"/>
      <c r="CL73" s="1455">
        <f t="shared" si="7"/>
        <v>0</v>
      </c>
      <c r="CM73" s="1456"/>
      <c r="CN73" s="1456"/>
      <c r="CO73" s="1456"/>
      <c r="CP73" s="1456"/>
      <c r="CQ73" s="1457"/>
      <c r="CR73" s="1455">
        <f t="shared" si="8"/>
        <v>0</v>
      </c>
      <c r="CS73" s="1456"/>
      <c r="CT73" s="1456"/>
      <c r="CU73" s="1456"/>
      <c r="CV73" s="1456"/>
      <c r="CW73" s="1457"/>
      <c r="CX73" s="1455">
        <f t="shared" si="9"/>
        <v>0</v>
      </c>
      <c r="CY73" s="1456"/>
      <c r="CZ73" s="1456"/>
      <c r="DA73" s="1456"/>
      <c r="DB73" s="1456"/>
      <c r="DC73" s="1457"/>
      <c r="DD73" s="1436">
        <f t="shared" si="10"/>
        <v>0</v>
      </c>
      <c r="DE73" s="1437"/>
      <c r="DF73" s="1437"/>
      <c r="DG73" s="1437"/>
      <c r="DH73" s="1437"/>
      <c r="DI73" s="1454"/>
      <c r="DJ73" s="1436">
        <f t="shared" si="11"/>
        <v>0</v>
      </c>
      <c r="DK73" s="1437"/>
      <c r="DL73" s="1437"/>
      <c r="DM73" s="1437"/>
      <c r="DN73" s="1437"/>
      <c r="DO73" s="1454"/>
      <c r="DP73" s="1436">
        <f t="shared" si="12"/>
        <v>0</v>
      </c>
      <c r="DQ73" s="1437"/>
      <c r="DR73" s="1437"/>
      <c r="DS73" s="1437"/>
      <c r="DT73" s="1437"/>
      <c r="DU73" s="1438"/>
      <c r="DV73" s="456"/>
    </row>
    <row r="74" spans="1:126" s="453" customFormat="1" ht="36" customHeight="1" x14ac:dyDescent="0.35">
      <c r="A74" s="452"/>
      <c r="B74" s="1452"/>
      <c r="C74" s="1447"/>
      <c r="D74" s="1447"/>
      <c r="E74" s="1447"/>
      <c r="F74" s="1447"/>
      <c r="G74" s="1447"/>
      <c r="H74" s="1447"/>
      <c r="I74" s="1447"/>
      <c r="J74" s="1448"/>
      <c r="K74" s="1446"/>
      <c r="L74" s="1447"/>
      <c r="M74" s="1447"/>
      <c r="N74" s="1447"/>
      <c r="O74" s="1447"/>
      <c r="P74" s="1448"/>
      <c r="Q74" s="1453" t="str">
        <f t="shared" si="4"/>
        <v>No Device</v>
      </c>
      <c r="R74" s="1401"/>
      <c r="S74" s="1401"/>
      <c r="T74" s="1401"/>
      <c r="U74" s="1401"/>
      <c r="V74" s="1401"/>
      <c r="W74" s="1401"/>
      <c r="X74" s="1401"/>
      <c r="Y74" s="1401"/>
      <c r="Z74" s="1401"/>
      <c r="AA74" s="1401"/>
      <c r="AB74" s="1401"/>
      <c r="AC74" s="1401"/>
      <c r="AD74" s="1401"/>
      <c r="AE74" s="1401"/>
      <c r="AF74" s="1401"/>
      <c r="AG74" s="1401"/>
      <c r="AH74" s="1401"/>
      <c r="AI74" s="1401"/>
      <c r="AJ74" s="1401"/>
      <c r="AK74" s="1401"/>
      <c r="AL74" s="1401"/>
      <c r="AM74" s="1402"/>
      <c r="AN74" s="1446"/>
      <c r="AO74" s="1447"/>
      <c r="AP74" s="1447"/>
      <c r="AQ74" s="1447"/>
      <c r="AR74" s="1447"/>
      <c r="AS74" s="1448"/>
      <c r="AT74" s="1442"/>
      <c r="AU74" s="1443"/>
      <c r="AV74" s="1443"/>
      <c r="AW74" s="1443"/>
      <c r="AX74" s="1443"/>
      <c r="AY74" s="1443"/>
      <c r="AZ74" s="1443"/>
      <c r="BA74" s="1443"/>
      <c r="BB74" s="1443"/>
      <c r="BC74" s="1443"/>
      <c r="BD74" s="1444"/>
      <c r="BE74" s="1446"/>
      <c r="BF74" s="1447"/>
      <c r="BG74" s="1447"/>
      <c r="BH74" s="1447"/>
      <c r="BI74" s="1448"/>
      <c r="BJ74" s="1446"/>
      <c r="BK74" s="1447"/>
      <c r="BL74" s="1447"/>
      <c r="BM74" s="1448"/>
      <c r="BN74" s="1449" t="str">
        <f t="shared" si="5"/>
        <v>None</v>
      </c>
      <c r="BO74" s="1450"/>
      <c r="BP74" s="1450"/>
      <c r="BQ74" s="1450"/>
      <c r="BR74" s="1450"/>
      <c r="BS74" s="1450"/>
      <c r="BT74" s="1450"/>
      <c r="BU74" s="1450"/>
      <c r="BV74" s="1450"/>
      <c r="BW74" s="1450"/>
      <c r="BX74" s="1450"/>
      <c r="BY74" s="1450"/>
      <c r="BZ74" s="1450"/>
      <c r="CA74" s="1450"/>
      <c r="CB74" s="1450"/>
      <c r="CC74" s="1450"/>
      <c r="CD74" s="1450"/>
      <c r="CE74" s="1451"/>
      <c r="CF74" s="1439">
        <f t="shared" si="6"/>
        <v>0</v>
      </c>
      <c r="CG74" s="1440"/>
      <c r="CH74" s="1440"/>
      <c r="CI74" s="1440"/>
      <c r="CJ74" s="1440"/>
      <c r="CK74" s="1441"/>
      <c r="CL74" s="1455">
        <f t="shared" si="7"/>
        <v>0</v>
      </c>
      <c r="CM74" s="1456"/>
      <c r="CN74" s="1456"/>
      <c r="CO74" s="1456"/>
      <c r="CP74" s="1456"/>
      <c r="CQ74" s="1457"/>
      <c r="CR74" s="1455">
        <f t="shared" si="8"/>
        <v>0</v>
      </c>
      <c r="CS74" s="1456"/>
      <c r="CT74" s="1456"/>
      <c r="CU74" s="1456"/>
      <c r="CV74" s="1456"/>
      <c r="CW74" s="1457"/>
      <c r="CX74" s="1455">
        <f t="shared" si="9"/>
        <v>0</v>
      </c>
      <c r="CY74" s="1456"/>
      <c r="CZ74" s="1456"/>
      <c r="DA74" s="1456"/>
      <c r="DB74" s="1456"/>
      <c r="DC74" s="1457"/>
      <c r="DD74" s="1436">
        <f t="shared" si="10"/>
        <v>0</v>
      </c>
      <c r="DE74" s="1437"/>
      <c r="DF74" s="1437"/>
      <c r="DG74" s="1437"/>
      <c r="DH74" s="1437"/>
      <c r="DI74" s="1454"/>
      <c r="DJ74" s="1436">
        <f t="shared" si="11"/>
        <v>0</v>
      </c>
      <c r="DK74" s="1437"/>
      <c r="DL74" s="1437"/>
      <c r="DM74" s="1437"/>
      <c r="DN74" s="1437"/>
      <c r="DO74" s="1454"/>
      <c r="DP74" s="1436">
        <f t="shared" si="12"/>
        <v>0</v>
      </c>
      <c r="DQ74" s="1437"/>
      <c r="DR74" s="1437"/>
      <c r="DS74" s="1437"/>
      <c r="DT74" s="1437"/>
      <c r="DU74" s="1438"/>
      <c r="DV74" s="456"/>
    </row>
    <row r="75" spans="1:126" s="453" customFormat="1" ht="36" customHeight="1" x14ac:dyDescent="0.35">
      <c r="A75" s="452"/>
      <c r="B75" s="1452"/>
      <c r="C75" s="1447"/>
      <c r="D75" s="1447"/>
      <c r="E75" s="1447"/>
      <c r="F75" s="1447"/>
      <c r="G75" s="1447"/>
      <c r="H75" s="1447"/>
      <c r="I75" s="1447"/>
      <c r="J75" s="1448"/>
      <c r="K75" s="1446"/>
      <c r="L75" s="1447"/>
      <c r="M75" s="1447"/>
      <c r="N75" s="1447"/>
      <c r="O75" s="1447"/>
      <c r="P75" s="1448"/>
      <c r="Q75" s="1453" t="str">
        <f t="shared" si="4"/>
        <v>No Device</v>
      </c>
      <c r="R75" s="1401"/>
      <c r="S75" s="1401"/>
      <c r="T75" s="1401"/>
      <c r="U75" s="1401"/>
      <c r="V75" s="1401"/>
      <c r="W75" s="1401"/>
      <c r="X75" s="1401"/>
      <c r="Y75" s="1401"/>
      <c r="Z75" s="1401"/>
      <c r="AA75" s="1401"/>
      <c r="AB75" s="1401"/>
      <c r="AC75" s="1401"/>
      <c r="AD75" s="1401"/>
      <c r="AE75" s="1401"/>
      <c r="AF75" s="1401"/>
      <c r="AG75" s="1401"/>
      <c r="AH75" s="1401"/>
      <c r="AI75" s="1401"/>
      <c r="AJ75" s="1401"/>
      <c r="AK75" s="1401"/>
      <c r="AL75" s="1401"/>
      <c r="AM75" s="1402"/>
      <c r="AN75" s="1446"/>
      <c r="AO75" s="1447"/>
      <c r="AP75" s="1447"/>
      <c r="AQ75" s="1447"/>
      <c r="AR75" s="1447"/>
      <c r="AS75" s="1448"/>
      <c r="AT75" s="1442"/>
      <c r="AU75" s="1443"/>
      <c r="AV75" s="1443"/>
      <c r="AW75" s="1443"/>
      <c r="AX75" s="1443"/>
      <c r="AY75" s="1443"/>
      <c r="AZ75" s="1443"/>
      <c r="BA75" s="1443"/>
      <c r="BB75" s="1443"/>
      <c r="BC75" s="1443"/>
      <c r="BD75" s="1444"/>
      <c r="BE75" s="1446"/>
      <c r="BF75" s="1447"/>
      <c r="BG75" s="1447"/>
      <c r="BH75" s="1447"/>
      <c r="BI75" s="1448"/>
      <c r="BJ75" s="1446"/>
      <c r="BK75" s="1447"/>
      <c r="BL75" s="1447"/>
      <c r="BM75" s="1448"/>
      <c r="BN75" s="1449" t="str">
        <f t="shared" si="5"/>
        <v>None</v>
      </c>
      <c r="BO75" s="1450"/>
      <c r="BP75" s="1450"/>
      <c r="BQ75" s="1450"/>
      <c r="BR75" s="1450"/>
      <c r="BS75" s="1450"/>
      <c r="BT75" s="1450"/>
      <c r="BU75" s="1450"/>
      <c r="BV75" s="1450"/>
      <c r="BW75" s="1450"/>
      <c r="BX75" s="1450"/>
      <c r="BY75" s="1450"/>
      <c r="BZ75" s="1450"/>
      <c r="CA75" s="1450"/>
      <c r="CB75" s="1450"/>
      <c r="CC75" s="1450"/>
      <c r="CD75" s="1450"/>
      <c r="CE75" s="1451"/>
      <c r="CF75" s="1439">
        <f t="shared" si="6"/>
        <v>0</v>
      </c>
      <c r="CG75" s="1440"/>
      <c r="CH75" s="1440"/>
      <c r="CI75" s="1440"/>
      <c r="CJ75" s="1440"/>
      <c r="CK75" s="1441"/>
      <c r="CL75" s="1455">
        <f t="shared" si="7"/>
        <v>0</v>
      </c>
      <c r="CM75" s="1456"/>
      <c r="CN75" s="1456"/>
      <c r="CO75" s="1456"/>
      <c r="CP75" s="1456"/>
      <c r="CQ75" s="1457"/>
      <c r="CR75" s="1455">
        <f t="shared" si="8"/>
        <v>0</v>
      </c>
      <c r="CS75" s="1456"/>
      <c r="CT75" s="1456"/>
      <c r="CU75" s="1456"/>
      <c r="CV75" s="1456"/>
      <c r="CW75" s="1457"/>
      <c r="CX75" s="1455">
        <f t="shared" si="9"/>
        <v>0</v>
      </c>
      <c r="CY75" s="1456"/>
      <c r="CZ75" s="1456"/>
      <c r="DA75" s="1456"/>
      <c r="DB75" s="1456"/>
      <c r="DC75" s="1457"/>
      <c r="DD75" s="1436">
        <f t="shared" si="10"/>
        <v>0</v>
      </c>
      <c r="DE75" s="1437"/>
      <c r="DF75" s="1437"/>
      <c r="DG75" s="1437"/>
      <c r="DH75" s="1437"/>
      <c r="DI75" s="1454"/>
      <c r="DJ75" s="1436">
        <f t="shared" si="11"/>
        <v>0</v>
      </c>
      <c r="DK75" s="1437"/>
      <c r="DL75" s="1437"/>
      <c r="DM75" s="1437"/>
      <c r="DN75" s="1437"/>
      <c r="DO75" s="1454"/>
      <c r="DP75" s="1436">
        <f t="shared" si="12"/>
        <v>0</v>
      </c>
      <c r="DQ75" s="1437"/>
      <c r="DR75" s="1437"/>
      <c r="DS75" s="1437"/>
      <c r="DT75" s="1437"/>
      <c r="DU75" s="1438"/>
      <c r="DV75" s="456"/>
    </row>
    <row r="76" spans="1:126" s="453" customFormat="1" ht="36" customHeight="1" x14ac:dyDescent="0.35">
      <c r="A76" s="452"/>
      <c r="B76" s="1452"/>
      <c r="C76" s="1447"/>
      <c r="D76" s="1447"/>
      <c r="E76" s="1447"/>
      <c r="F76" s="1447"/>
      <c r="G76" s="1447"/>
      <c r="H76" s="1447"/>
      <c r="I76" s="1447"/>
      <c r="J76" s="1448"/>
      <c r="K76" s="1446"/>
      <c r="L76" s="1447"/>
      <c r="M76" s="1447"/>
      <c r="N76" s="1447"/>
      <c r="O76" s="1447"/>
      <c r="P76" s="1448"/>
      <c r="Q76" s="1453" t="str">
        <f t="shared" si="4"/>
        <v>No Device</v>
      </c>
      <c r="R76" s="1401"/>
      <c r="S76" s="1401"/>
      <c r="T76" s="1401"/>
      <c r="U76" s="1401"/>
      <c r="V76" s="1401"/>
      <c r="W76" s="1401"/>
      <c r="X76" s="1401"/>
      <c r="Y76" s="1401"/>
      <c r="Z76" s="1401"/>
      <c r="AA76" s="1401"/>
      <c r="AB76" s="1401"/>
      <c r="AC76" s="1401"/>
      <c r="AD76" s="1401"/>
      <c r="AE76" s="1401"/>
      <c r="AF76" s="1401"/>
      <c r="AG76" s="1401"/>
      <c r="AH76" s="1401"/>
      <c r="AI76" s="1401"/>
      <c r="AJ76" s="1401"/>
      <c r="AK76" s="1401"/>
      <c r="AL76" s="1401"/>
      <c r="AM76" s="1402"/>
      <c r="AN76" s="1446"/>
      <c r="AO76" s="1447"/>
      <c r="AP76" s="1447"/>
      <c r="AQ76" s="1447"/>
      <c r="AR76" s="1447"/>
      <c r="AS76" s="1448"/>
      <c r="AT76" s="1442"/>
      <c r="AU76" s="1443"/>
      <c r="AV76" s="1443"/>
      <c r="AW76" s="1443"/>
      <c r="AX76" s="1443"/>
      <c r="AY76" s="1443"/>
      <c r="AZ76" s="1443"/>
      <c r="BA76" s="1443"/>
      <c r="BB76" s="1443"/>
      <c r="BC76" s="1443"/>
      <c r="BD76" s="1444"/>
      <c r="BE76" s="1446"/>
      <c r="BF76" s="1447"/>
      <c r="BG76" s="1447"/>
      <c r="BH76" s="1447"/>
      <c r="BI76" s="1448"/>
      <c r="BJ76" s="1446"/>
      <c r="BK76" s="1447"/>
      <c r="BL76" s="1447"/>
      <c r="BM76" s="1448"/>
      <c r="BN76" s="1449" t="str">
        <f t="shared" si="5"/>
        <v>None</v>
      </c>
      <c r="BO76" s="1450"/>
      <c r="BP76" s="1450"/>
      <c r="BQ76" s="1450"/>
      <c r="BR76" s="1450"/>
      <c r="BS76" s="1450"/>
      <c r="BT76" s="1450"/>
      <c r="BU76" s="1450"/>
      <c r="BV76" s="1450"/>
      <c r="BW76" s="1450"/>
      <c r="BX76" s="1450"/>
      <c r="BY76" s="1450"/>
      <c r="BZ76" s="1450"/>
      <c r="CA76" s="1450"/>
      <c r="CB76" s="1450"/>
      <c r="CC76" s="1450"/>
      <c r="CD76" s="1450"/>
      <c r="CE76" s="1451"/>
      <c r="CF76" s="1439">
        <f t="shared" si="6"/>
        <v>0</v>
      </c>
      <c r="CG76" s="1440"/>
      <c r="CH76" s="1440"/>
      <c r="CI76" s="1440"/>
      <c r="CJ76" s="1440"/>
      <c r="CK76" s="1441"/>
      <c r="CL76" s="1455">
        <f t="shared" si="7"/>
        <v>0</v>
      </c>
      <c r="CM76" s="1456"/>
      <c r="CN76" s="1456"/>
      <c r="CO76" s="1456"/>
      <c r="CP76" s="1456"/>
      <c r="CQ76" s="1457"/>
      <c r="CR76" s="1455">
        <f t="shared" si="8"/>
        <v>0</v>
      </c>
      <c r="CS76" s="1456"/>
      <c r="CT76" s="1456"/>
      <c r="CU76" s="1456"/>
      <c r="CV76" s="1456"/>
      <c r="CW76" s="1457"/>
      <c r="CX76" s="1455">
        <f t="shared" si="9"/>
        <v>0</v>
      </c>
      <c r="CY76" s="1456"/>
      <c r="CZ76" s="1456"/>
      <c r="DA76" s="1456"/>
      <c r="DB76" s="1456"/>
      <c r="DC76" s="1457"/>
      <c r="DD76" s="1436">
        <f t="shared" si="10"/>
        <v>0</v>
      </c>
      <c r="DE76" s="1437"/>
      <c r="DF76" s="1437"/>
      <c r="DG76" s="1437"/>
      <c r="DH76" s="1437"/>
      <c r="DI76" s="1454"/>
      <c r="DJ76" s="1436">
        <f t="shared" si="11"/>
        <v>0</v>
      </c>
      <c r="DK76" s="1437"/>
      <c r="DL76" s="1437"/>
      <c r="DM76" s="1437"/>
      <c r="DN76" s="1437"/>
      <c r="DO76" s="1454"/>
      <c r="DP76" s="1436">
        <f t="shared" si="12"/>
        <v>0</v>
      </c>
      <c r="DQ76" s="1437"/>
      <c r="DR76" s="1437"/>
      <c r="DS76" s="1437"/>
      <c r="DT76" s="1437"/>
      <c r="DU76" s="1438"/>
      <c r="DV76" s="456"/>
    </row>
    <row r="77" spans="1:126" s="453" customFormat="1" ht="36" customHeight="1" x14ac:dyDescent="0.35">
      <c r="A77" s="452"/>
      <c r="B77" s="1452"/>
      <c r="C77" s="1447"/>
      <c r="D77" s="1447"/>
      <c r="E77" s="1447"/>
      <c r="F77" s="1447"/>
      <c r="G77" s="1447"/>
      <c r="H77" s="1447"/>
      <c r="I77" s="1447"/>
      <c r="J77" s="1448"/>
      <c r="K77" s="1446"/>
      <c r="L77" s="1447"/>
      <c r="M77" s="1447"/>
      <c r="N77" s="1447"/>
      <c r="O77" s="1447"/>
      <c r="P77" s="1448"/>
      <c r="Q77" s="1453" t="str">
        <f t="shared" si="4"/>
        <v>No Device</v>
      </c>
      <c r="R77" s="1401"/>
      <c r="S77" s="1401"/>
      <c r="T77" s="1401"/>
      <c r="U77" s="1401"/>
      <c r="V77" s="1401"/>
      <c r="W77" s="1401"/>
      <c r="X77" s="1401"/>
      <c r="Y77" s="1401"/>
      <c r="Z77" s="1401"/>
      <c r="AA77" s="1401"/>
      <c r="AB77" s="1401"/>
      <c r="AC77" s="1401"/>
      <c r="AD77" s="1401"/>
      <c r="AE77" s="1401"/>
      <c r="AF77" s="1401"/>
      <c r="AG77" s="1401"/>
      <c r="AH77" s="1401"/>
      <c r="AI77" s="1401"/>
      <c r="AJ77" s="1401"/>
      <c r="AK77" s="1401"/>
      <c r="AL77" s="1401"/>
      <c r="AM77" s="1402"/>
      <c r="AN77" s="1446"/>
      <c r="AO77" s="1447"/>
      <c r="AP77" s="1447"/>
      <c r="AQ77" s="1447"/>
      <c r="AR77" s="1447"/>
      <c r="AS77" s="1448"/>
      <c r="AT77" s="1442"/>
      <c r="AU77" s="1443"/>
      <c r="AV77" s="1443"/>
      <c r="AW77" s="1443"/>
      <c r="AX77" s="1443"/>
      <c r="AY77" s="1443"/>
      <c r="AZ77" s="1443"/>
      <c r="BA77" s="1443"/>
      <c r="BB77" s="1443"/>
      <c r="BC77" s="1443"/>
      <c r="BD77" s="1444"/>
      <c r="BE77" s="1446"/>
      <c r="BF77" s="1447"/>
      <c r="BG77" s="1447"/>
      <c r="BH77" s="1447"/>
      <c r="BI77" s="1448"/>
      <c r="BJ77" s="1446"/>
      <c r="BK77" s="1447"/>
      <c r="BL77" s="1447"/>
      <c r="BM77" s="1448"/>
      <c r="BN77" s="1449" t="str">
        <f t="shared" si="5"/>
        <v>None</v>
      </c>
      <c r="BO77" s="1450"/>
      <c r="BP77" s="1450"/>
      <c r="BQ77" s="1450"/>
      <c r="BR77" s="1450"/>
      <c r="BS77" s="1450"/>
      <c r="BT77" s="1450"/>
      <c r="BU77" s="1450"/>
      <c r="BV77" s="1450"/>
      <c r="BW77" s="1450"/>
      <c r="BX77" s="1450"/>
      <c r="BY77" s="1450"/>
      <c r="BZ77" s="1450"/>
      <c r="CA77" s="1450"/>
      <c r="CB77" s="1450"/>
      <c r="CC77" s="1450"/>
      <c r="CD77" s="1450"/>
      <c r="CE77" s="1451"/>
      <c r="CF77" s="1439">
        <f t="shared" si="6"/>
        <v>0</v>
      </c>
      <c r="CG77" s="1440"/>
      <c r="CH77" s="1440"/>
      <c r="CI77" s="1440"/>
      <c r="CJ77" s="1440"/>
      <c r="CK77" s="1441"/>
      <c r="CL77" s="1455">
        <f t="shared" si="7"/>
        <v>0</v>
      </c>
      <c r="CM77" s="1456"/>
      <c r="CN77" s="1456"/>
      <c r="CO77" s="1456"/>
      <c r="CP77" s="1456"/>
      <c r="CQ77" s="1457"/>
      <c r="CR77" s="1455">
        <f t="shared" si="8"/>
        <v>0</v>
      </c>
      <c r="CS77" s="1456"/>
      <c r="CT77" s="1456"/>
      <c r="CU77" s="1456"/>
      <c r="CV77" s="1456"/>
      <c r="CW77" s="1457"/>
      <c r="CX77" s="1455">
        <f t="shared" si="9"/>
        <v>0</v>
      </c>
      <c r="CY77" s="1456"/>
      <c r="CZ77" s="1456"/>
      <c r="DA77" s="1456"/>
      <c r="DB77" s="1456"/>
      <c r="DC77" s="1457"/>
      <c r="DD77" s="1436">
        <f t="shared" si="10"/>
        <v>0</v>
      </c>
      <c r="DE77" s="1437"/>
      <c r="DF77" s="1437"/>
      <c r="DG77" s="1437"/>
      <c r="DH77" s="1437"/>
      <c r="DI77" s="1454"/>
      <c r="DJ77" s="1436">
        <f t="shared" si="11"/>
        <v>0</v>
      </c>
      <c r="DK77" s="1437"/>
      <c r="DL77" s="1437"/>
      <c r="DM77" s="1437"/>
      <c r="DN77" s="1437"/>
      <c r="DO77" s="1454"/>
      <c r="DP77" s="1436">
        <f t="shared" si="12"/>
        <v>0</v>
      </c>
      <c r="DQ77" s="1437"/>
      <c r="DR77" s="1437"/>
      <c r="DS77" s="1437"/>
      <c r="DT77" s="1437"/>
      <c r="DU77" s="1438"/>
      <c r="DV77" s="456"/>
    </row>
    <row r="78" spans="1:126" s="453" customFormat="1" ht="36" customHeight="1" x14ac:dyDescent="0.35">
      <c r="A78" s="452"/>
      <c r="B78" s="1452"/>
      <c r="C78" s="1447"/>
      <c r="D78" s="1447"/>
      <c r="E78" s="1447"/>
      <c r="F78" s="1447"/>
      <c r="G78" s="1447"/>
      <c r="H78" s="1447"/>
      <c r="I78" s="1447"/>
      <c r="J78" s="1448"/>
      <c r="K78" s="1446"/>
      <c r="L78" s="1447"/>
      <c r="M78" s="1447"/>
      <c r="N78" s="1447"/>
      <c r="O78" s="1447"/>
      <c r="P78" s="1448"/>
      <c r="Q78" s="1453" t="str">
        <f t="shared" si="4"/>
        <v>No Device</v>
      </c>
      <c r="R78" s="1401"/>
      <c r="S78" s="1401"/>
      <c r="T78" s="1401"/>
      <c r="U78" s="1401"/>
      <c r="V78" s="1401"/>
      <c r="W78" s="1401"/>
      <c r="X78" s="1401"/>
      <c r="Y78" s="1401"/>
      <c r="Z78" s="1401"/>
      <c r="AA78" s="1401"/>
      <c r="AB78" s="1401"/>
      <c r="AC78" s="1401"/>
      <c r="AD78" s="1401"/>
      <c r="AE78" s="1401"/>
      <c r="AF78" s="1401"/>
      <c r="AG78" s="1401"/>
      <c r="AH78" s="1401"/>
      <c r="AI78" s="1401"/>
      <c r="AJ78" s="1401"/>
      <c r="AK78" s="1401"/>
      <c r="AL78" s="1401"/>
      <c r="AM78" s="1402"/>
      <c r="AN78" s="1446"/>
      <c r="AO78" s="1447"/>
      <c r="AP78" s="1447"/>
      <c r="AQ78" s="1447"/>
      <c r="AR78" s="1447"/>
      <c r="AS78" s="1448"/>
      <c r="AT78" s="1442"/>
      <c r="AU78" s="1443"/>
      <c r="AV78" s="1443"/>
      <c r="AW78" s="1443"/>
      <c r="AX78" s="1443"/>
      <c r="AY78" s="1443"/>
      <c r="AZ78" s="1443"/>
      <c r="BA78" s="1443"/>
      <c r="BB78" s="1443"/>
      <c r="BC78" s="1443"/>
      <c r="BD78" s="1444"/>
      <c r="BE78" s="1446"/>
      <c r="BF78" s="1447"/>
      <c r="BG78" s="1447"/>
      <c r="BH78" s="1447"/>
      <c r="BI78" s="1448"/>
      <c r="BJ78" s="1446"/>
      <c r="BK78" s="1447"/>
      <c r="BL78" s="1447"/>
      <c r="BM78" s="1448"/>
      <c r="BN78" s="1449" t="str">
        <f t="shared" si="5"/>
        <v>None</v>
      </c>
      <c r="BO78" s="1450"/>
      <c r="BP78" s="1450"/>
      <c r="BQ78" s="1450"/>
      <c r="BR78" s="1450"/>
      <c r="BS78" s="1450"/>
      <c r="BT78" s="1450"/>
      <c r="BU78" s="1450"/>
      <c r="BV78" s="1450"/>
      <c r="BW78" s="1450"/>
      <c r="BX78" s="1450"/>
      <c r="BY78" s="1450"/>
      <c r="BZ78" s="1450"/>
      <c r="CA78" s="1450"/>
      <c r="CB78" s="1450"/>
      <c r="CC78" s="1450"/>
      <c r="CD78" s="1450"/>
      <c r="CE78" s="1451"/>
      <c r="CF78" s="1439">
        <f t="shared" si="6"/>
        <v>0</v>
      </c>
      <c r="CG78" s="1440"/>
      <c r="CH78" s="1440"/>
      <c r="CI78" s="1440"/>
      <c r="CJ78" s="1440"/>
      <c r="CK78" s="1441"/>
      <c r="CL78" s="1455">
        <f t="shared" si="7"/>
        <v>0</v>
      </c>
      <c r="CM78" s="1456"/>
      <c r="CN78" s="1456"/>
      <c r="CO78" s="1456"/>
      <c r="CP78" s="1456"/>
      <c r="CQ78" s="1457"/>
      <c r="CR78" s="1455">
        <f t="shared" si="8"/>
        <v>0</v>
      </c>
      <c r="CS78" s="1456"/>
      <c r="CT78" s="1456"/>
      <c r="CU78" s="1456"/>
      <c r="CV78" s="1456"/>
      <c r="CW78" s="1457"/>
      <c r="CX78" s="1455">
        <f t="shared" si="9"/>
        <v>0</v>
      </c>
      <c r="CY78" s="1456"/>
      <c r="CZ78" s="1456"/>
      <c r="DA78" s="1456"/>
      <c r="DB78" s="1456"/>
      <c r="DC78" s="1457"/>
      <c r="DD78" s="1436">
        <f t="shared" si="10"/>
        <v>0</v>
      </c>
      <c r="DE78" s="1437"/>
      <c r="DF78" s="1437"/>
      <c r="DG78" s="1437"/>
      <c r="DH78" s="1437"/>
      <c r="DI78" s="1454"/>
      <c r="DJ78" s="1436">
        <f t="shared" si="11"/>
        <v>0</v>
      </c>
      <c r="DK78" s="1437"/>
      <c r="DL78" s="1437"/>
      <c r="DM78" s="1437"/>
      <c r="DN78" s="1437"/>
      <c r="DO78" s="1454"/>
      <c r="DP78" s="1436">
        <f t="shared" si="12"/>
        <v>0</v>
      </c>
      <c r="DQ78" s="1437"/>
      <c r="DR78" s="1437"/>
      <c r="DS78" s="1437"/>
      <c r="DT78" s="1437"/>
      <c r="DU78" s="1438"/>
      <c r="DV78" s="456"/>
    </row>
    <row r="79" spans="1:126" s="453" customFormat="1" ht="36" customHeight="1" x14ac:dyDescent="0.35">
      <c r="A79" s="452"/>
      <c r="B79" s="1452"/>
      <c r="C79" s="1447"/>
      <c r="D79" s="1447"/>
      <c r="E79" s="1447"/>
      <c r="F79" s="1447"/>
      <c r="G79" s="1447"/>
      <c r="H79" s="1447"/>
      <c r="I79" s="1447"/>
      <c r="J79" s="1448"/>
      <c r="K79" s="1446"/>
      <c r="L79" s="1447"/>
      <c r="M79" s="1447"/>
      <c r="N79" s="1447"/>
      <c r="O79" s="1447"/>
      <c r="P79" s="1448"/>
      <c r="Q79" s="1453" t="str">
        <f t="shared" si="4"/>
        <v>No Device</v>
      </c>
      <c r="R79" s="1401"/>
      <c r="S79" s="1401"/>
      <c r="T79" s="1401"/>
      <c r="U79" s="1401"/>
      <c r="V79" s="1401"/>
      <c r="W79" s="1401"/>
      <c r="X79" s="1401"/>
      <c r="Y79" s="1401"/>
      <c r="Z79" s="1401"/>
      <c r="AA79" s="1401"/>
      <c r="AB79" s="1401"/>
      <c r="AC79" s="1401"/>
      <c r="AD79" s="1401"/>
      <c r="AE79" s="1401"/>
      <c r="AF79" s="1401"/>
      <c r="AG79" s="1401"/>
      <c r="AH79" s="1401"/>
      <c r="AI79" s="1401"/>
      <c r="AJ79" s="1401"/>
      <c r="AK79" s="1401"/>
      <c r="AL79" s="1401"/>
      <c r="AM79" s="1402"/>
      <c r="AN79" s="1446"/>
      <c r="AO79" s="1447"/>
      <c r="AP79" s="1447"/>
      <c r="AQ79" s="1447"/>
      <c r="AR79" s="1447"/>
      <c r="AS79" s="1448"/>
      <c r="AT79" s="1442"/>
      <c r="AU79" s="1443"/>
      <c r="AV79" s="1443"/>
      <c r="AW79" s="1443"/>
      <c r="AX79" s="1443"/>
      <c r="AY79" s="1443"/>
      <c r="AZ79" s="1443"/>
      <c r="BA79" s="1443"/>
      <c r="BB79" s="1443"/>
      <c r="BC79" s="1443"/>
      <c r="BD79" s="1444"/>
      <c r="BE79" s="1446"/>
      <c r="BF79" s="1447"/>
      <c r="BG79" s="1447"/>
      <c r="BH79" s="1447"/>
      <c r="BI79" s="1448"/>
      <c r="BJ79" s="1446"/>
      <c r="BK79" s="1447"/>
      <c r="BL79" s="1447"/>
      <c r="BM79" s="1448"/>
      <c r="BN79" s="1449" t="str">
        <f t="shared" si="5"/>
        <v>None</v>
      </c>
      <c r="BO79" s="1450"/>
      <c r="BP79" s="1450"/>
      <c r="BQ79" s="1450"/>
      <c r="BR79" s="1450"/>
      <c r="BS79" s="1450"/>
      <c r="BT79" s="1450"/>
      <c r="BU79" s="1450"/>
      <c r="BV79" s="1450"/>
      <c r="BW79" s="1450"/>
      <c r="BX79" s="1450"/>
      <c r="BY79" s="1450"/>
      <c r="BZ79" s="1450"/>
      <c r="CA79" s="1450"/>
      <c r="CB79" s="1450"/>
      <c r="CC79" s="1450"/>
      <c r="CD79" s="1450"/>
      <c r="CE79" s="1451"/>
      <c r="CF79" s="1439">
        <f t="shared" si="6"/>
        <v>0</v>
      </c>
      <c r="CG79" s="1440"/>
      <c r="CH79" s="1440"/>
      <c r="CI79" s="1440"/>
      <c r="CJ79" s="1440"/>
      <c r="CK79" s="1441"/>
      <c r="CL79" s="1455">
        <f t="shared" si="7"/>
        <v>0</v>
      </c>
      <c r="CM79" s="1456"/>
      <c r="CN79" s="1456"/>
      <c r="CO79" s="1456"/>
      <c r="CP79" s="1456"/>
      <c r="CQ79" s="1457"/>
      <c r="CR79" s="1455">
        <f t="shared" si="8"/>
        <v>0</v>
      </c>
      <c r="CS79" s="1456"/>
      <c r="CT79" s="1456"/>
      <c r="CU79" s="1456"/>
      <c r="CV79" s="1456"/>
      <c r="CW79" s="1457"/>
      <c r="CX79" s="1455">
        <f t="shared" si="9"/>
        <v>0</v>
      </c>
      <c r="CY79" s="1456"/>
      <c r="CZ79" s="1456"/>
      <c r="DA79" s="1456"/>
      <c r="DB79" s="1456"/>
      <c r="DC79" s="1457"/>
      <c r="DD79" s="1436">
        <f t="shared" si="10"/>
        <v>0</v>
      </c>
      <c r="DE79" s="1437"/>
      <c r="DF79" s="1437"/>
      <c r="DG79" s="1437"/>
      <c r="DH79" s="1437"/>
      <c r="DI79" s="1454"/>
      <c r="DJ79" s="1436">
        <f t="shared" si="11"/>
        <v>0</v>
      </c>
      <c r="DK79" s="1437"/>
      <c r="DL79" s="1437"/>
      <c r="DM79" s="1437"/>
      <c r="DN79" s="1437"/>
      <c r="DO79" s="1454"/>
      <c r="DP79" s="1436">
        <f t="shared" si="12"/>
        <v>0</v>
      </c>
      <c r="DQ79" s="1437"/>
      <c r="DR79" s="1437"/>
      <c r="DS79" s="1437"/>
      <c r="DT79" s="1437"/>
      <c r="DU79" s="1438"/>
      <c r="DV79" s="456"/>
    </row>
    <row r="80" spans="1:126" ht="36" customHeight="1" x14ac:dyDescent="0.35">
      <c r="B80" s="1595"/>
      <c r="C80" s="1595"/>
      <c r="D80" s="1595"/>
      <c r="E80" s="1595"/>
      <c r="F80" s="1595"/>
      <c r="G80" s="1595"/>
      <c r="H80" s="1595"/>
      <c r="I80" s="1595"/>
      <c r="J80" s="1595"/>
      <c r="K80" s="1595"/>
      <c r="L80" s="1595"/>
      <c r="M80" s="1595"/>
      <c r="N80" s="1595"/>
      <c r="O80" s="1595"/>
      <c r="P80" s="1595"/>
      <c r="Q80" s="1595"/>
      <c r="R80" s="1595"/>
      <c r="S80" s="1595"/>
      <c r="T80" s="1595"/>
      <c r="U80" s="1595"/>
      <c r="V80" s="1596"/>
      <c r="W80" s="1445" t="s">
        <v>1025</v>
      </c>
      <c r="X80" s="1387"/>
      <c r="Y80" s="1387"/>
      <c r="Z80" s="1387"/>
      <c r="AA80" s="1387"/>
      <c r="AB80" s="1387"/>
      <c r="AC80" s="1387"/>
      <c r="AD80" s="1387"/>
      <c r="AE80" s="1387"/>
      <c r="AF80" s="1387"/>
      <c r="AG80" s="1387"/>
      <c r="AH80" s="1387"/>
      <c r="AI80" s="1387"/>
      <c r="AJ80" s="1387"/>
      <c r="AK80" s="1387"/>
      <c r="AL80" s="1387"/>
      <c r="AM80" s="1388"/>
      <c r="AN80" s="1477">
        <f>SUM(AN46:AN79)</f>
        <v>0</v>
      </c>
      <c r="AO80" s="1477"/>
      <c r="AP80" s="1477"/>
      <c r="AQ80" s="1477"/>
      <c r="AR80" s="1477"/>
      <c r="AS80" s="1478"/>
      <c r="AT80" s="476"/>
      <c r="AU80" s="476"/>
      <c r="AV80" s="476"/>
      <c r="AW80" s="476"/>
      <c r="AX80" s="476"/>
      <c r="AY80" s="476"/>
      <c r="AZ80" s="476"/>
      <c r="BA80" s="476"/>
      <c r="BB80" s="476"/>
      <c r="BC80" s="476"/>
      <c r="BD80" s="476"/>
      <c r="BO80" s="475"/>
      <c r="BP80" s="475"/>
      <c r="BQ80" s="475"/>
      <c r="BR80" s="475"/>
      <c r="BS80" s="475"/>
      <c r="BT80" s="475"/>
      <c r="BU80" s="475"/>
      <c r="BV80" s="475"/>
      <c r="BW80" s="475"/>
      <c r="BX80" s="475"/>
      <c r="BY80" s="475"/>
      <c r="BZ80" s="475"/>
      <c r="CA80" s="475"/>
      <c r="CB80" s="475"/>
      <c r="CC80" s="475"/>
      <c r="CD80" s="475"/>
      <c r="CE80" s="477"/>
      <c r="CF80" s="1600"/>
      <c r="CG80" s="1600"/>
      <c r="CH80" s="1600"/>
      <c r="CI80" s="1600"/>
      <c r="CJ80" s="1600"/>
      <c r="CK80" s="1600"/>
    </row>
    <row r="81" spans="1:126" ht="36" customHeight="1" x14ac:dyDescent="0.35">
      <c r="R81" s="1445" t="s">
        <v>1026</v>
      </c>
      <c r="S81" s="1387"/>
      <c r="T81" s="1387"/>
      <c r="U81" s="1387"/>
      <c r="V81" s="1387"/>
      <c r="W81" s="1387"/>
      <c r="X81" s="1387"/>
      <c r="Y81" s="1387"/>
      <c r="Z81" s="1387"/>
      <c r="AA81" s="1387"/>
      <c r="AB81" s="1387"/>
      <c r="AC81" s="1387"/>
      <c r="AD81" s="1387"/>
      <c r="AE81" s="1387"/>
      <c r="AF81" s="1387"/>
      <c r="AG81" s="1387"/>
      <c r="AH81" s="1387"/>
      <c r="AI81" s="1387"/>
      <c r="AJ81" s="1387"/>
      <c r="AK81" s="1387"/>
      <c r="AL81" s="1387"/>
      <c r="AM81" s="1387"/>
      <c r="AN81" s="1387"/>
      <c r="AO81" s="1387"/>
      <c r="AP81" s="1387"/>
      <c r="AQ81" s="1387"/>
      <c r="AR81" s="1387"/>
      <c r="AS81" s="1388"/>
      <c r="AT81" s="1428" t="e">
        <f>SUM(AT46:AT80)/COUNT(AT46:AT79)</f>
        <v>#DIV/0!</v>
      </c>
      <c r="AU81" s="1428"/>
      <c r="AV81" s="1428"/>
      <c r="AW81" s="1428"/>
      <c r="AX81" s="1428"/>
      <c r="AY81" s="1428"/>
      <c r="AZ81" s="1428"/>
      <c r="BA81" s="1428"/>
      <c r="BB81" s="1428"/>
      <c r="BC81" s="1428"/>
      <c r="BD81" s="1429"/>
      <c r="BO81" s="478"/>
      <c r="BP81" s="478"/>
      <c r="BQ81" s="478"/>
      <c r="BR81" s="478"/>
      <c r="BS81" s="478"/>
      <c r="BT81" s="478"/>
      <c r="BU81" s="478"/>
      <c r="BV81" s="478"/>
      <c r="BW81" s="478"/>
      <c r="BX81" s="478"/>
      <c r="BY81" s="478"/>
      <c r="BZ81" s="478"/>
      <c r="CA81" s="478"/>
      <c r="CB81" s="478"/>
      <c r="CC81" s="478"/>
      <c r="CD81" s="478"/>
      <c r="CE81" s="458"/>
      <c r="CF81" s="479"/>
      <c r="CG81" s="479"/>
      <c r="CH81" s="479"/>
      <c r="CI81" s="479"/>
      <c r="CJ81" s="479"/>
      <c r="CK81" s="479"/>
    </row>
    <row r="82" spans="1:126" ht="6" customHeight="1" thickBot="1" x14ac:dyDescent="0.4">
      <c r="A82" s="485"/>
      <c r="B82" s="485"/>
      <c r="C82" s="485"/>
      <c r="D82" s="485"/>
      <c r="E82" s="485"/>
      <c r="F82" s="485"/>
      <c r="G82" s="485"/>
      <c r="H82" s="485"/>
      <c r="I82" s="485"/>
      <c r="J82" s="485"/>
      <c r="K82" s="485"/>
      <c r="L82" s="485"/>
      <c r="M82" s="485"/>
      <c r="N82" s="485"/>
      <c r="O82" s="485"/>
      <c r="P82" s="485"/>
      <c r="Q82" s="485"/>
      <c r="R82" s="485"/>
      <c r="S82" s="485"/>
      <c r="T82" s="485"/>
      <c r="U82" s="485"/>
      <c r="V82" s="485"/>
      <c r="W82" s="486"/>
      <c r="X82" s="486"/>
      <c r="Y82" s="486"/>
      <c r="Z82" s="486"/>
      <c r="AA82" s="486"/>
      <c r="AB82" s="486"/>
      <c r="AC82" s="486"/>
      <c r="AD82" s="486"/>
      <c r="AE82" s="486"/>
      <c r="AF82" s="486"/>
      <c r="AG82" s="486"/>
      <c r="AH82" s="486"/>
      <c r="AI82" s="486"/>
      <c r="AJ82" s="486"/>
      <c r="AK82" s="486"/>
      <c r="AL82" s="486"/>
      <c r="AM82" s="486"/>
      <c r="AN82" s="486"/>
      <c r="AO82" s="486"/>
      <c r="AP82" s="486"/>
      <c r="AQ82" s="486"/>
      <c r="AR82" s="486"/>
      <c r="AS82" s="487"/>
      <c r="AT82" s="488"/>
      <c r="AU82" s="488"/>
      <c r="AV82" s="488"/>
      <c r="AW82" s="488"/>
      <c r="AX82" s="489"/>
      <c r="AY82" s="489"/>
      <c r="AZ82" s="489"/>
      <c r="BA82" s="489"/>
      <c r="BB82" s="489"/>
      <c r="BC82" s="489"/>
      <c r="BD82" s="489"/>
      <c r="BE82" s="485"/>
      <c r="BF82" s="485"/>
      <c r="BG82" s="485"/>
      <c r="BH82" s="485"/>
      <c r="BI82" s="485"/>
      <c r="BJ82" s="485"/>
      <c r="BK82" s="485"/>
      <c r="BL82" s="485"/>
      <c r="BM82" s="485"/>
      <c r="BN82" s="485"/>
      <c r="BO82" s="485"/>
      <c r="BP82" s="485"/>
      <c r="BQ82" s="485"/>
      <c r="BR82" s="485"/>
      <c r="BS82" s="485"/>
      <c r="BT82" s="485"/>
      <c r="BU82" s="485"/>
      <c r="BV82" s="485"/>
      <c r="BW82" s="485"/>
      <c r="BX82" s="485"/>
      <c r="BY82" s="485"/>
      <c r="BZ82" s="485"/>
      <c r="CA82" s="485"/>
      <c r="CB82" s="485"/>
      <c r="CC82" s="485"/>
      <c r="CD82" s="485"/>
      <c r="CE82" s="490"/>
      <c r="CF82" s="491"/>
      <c r="CG82" s="491"/>
      <c r="CH82" s="491"/>
      <c r="CI82" s="491"/>
      <c r="CJ82" s="491"/>
      <c r="CK82" s="491"/>
      <c r="CL82" s="485"/>
      <c r="CM82" s="485"/>
      <c r="CN82" s="485"/>
      <c r="CO82" s="485"/>
      <c r="CP82" s="485"/>
      <c r="CQ82" s="485"/>
      <c r="CR82" s="485"/>
      <c r="CS82" s="485"/>
      <c r="CT82" s="485"/>
      <c r="CU82" s="485"/>
      <c r="CV82" s="485"/>
      <c r="CW82" s="485"/>
      <c r="CX82" s="485"/>
      <c r="CY82" s="485"/>
      <c r="CZ82" s="485"/>
      <c r="DA82" s="919"/>
      <c r="DB82" s="919"/>
      <c r="DC82" s="919"/>
      <c r="DD82" s="919"/>
      <c r="DE82" s="919"/>
      <c r="DF82" s="919"/>
      <c r="DG82" s="919"/>
      <c r="DH82" s="919"/>
      <c r="DI82" s="919"/>
      <c r="DJ82" s="919"/>
      <c r="DK82" s="919"/>
      <c r="DL82" s="919"/>
      <c r="DM82" s="919"/>
      <c r="DN82" s="919"/>
      <c r="DO82" s="919"/>
      <c r="DP82" s="919"/>
      <c r="DQ82" s="919"/>
      <c r="DR82" s="919"/>
      <c r="DS82" s="919"/>
      <c r="DT82" s="919"/>
      <c r="DU82" s="919"/>
      <c r="DV82" s="919"/>
    </row>
    <row r="83" spans="1:126" ht="36" customHeight="1" x14ac:dyDescent="0.35">
      <c r="A83" s="478"/>
      <c r="B83" s="478"/>
      <c r="C83" s="478"/>
      <c r="D83" s="478"/>
      <c r="E83" s="478"/>
      <c r="F83" s="478"/>
      <c r="G83" s="478"/>
      <c r="H83" s="478"/>
      <c r="I83" s="478"/>
      <c r="J83" s="478"/>
      <c r="K83" s="478"/>
      <c r="L83" s="478"/>
      <c r="M83" s="478"/>
      <c r="N83" s="478"/>
      <c r="O83" s="478"/>
      <c r="P83" s="478"/>
      <c r="Q83" s="478"/>
      <c r="R83" s="478"/>
      <c r="S83" s="478"/>
      <c r="T83" s="478"/>
      <c r="U83" s="478"/>
      <c r="V83" s="478"/>
      <c r="W83" s="478"/>
      <c r="X83" s="478"/>
      <c r="Y83" s="478"/>
      <c r="Z83" s="478"/>
      <c r="AA83" s="478"/>
      <c r="AB83" s="478"/>
      <c r="AC83" s="478"/>
      <c r="AD83" s="478"/>
      <c r="AE83" s="478"/>
      <c r="AF83" s="478"/>
      <c r="AG83" s="478"/>
      <c r="AH83" s="478"/>
      <c r="AI83" s="478"/>
      <c r="AJ83" s="478"/>
      <c r="AK83" s="478"/>
      <c r="AL83" s="478"/>
      <c r="AM83" s="478"/>
      <c r="AN83" s="478"/>
      <c r="AO83" s="478"/>
      <c r="AP83" s="478"/>
      <c r="AQ83" s="478"/>
      <c r="AR83" s="478"/>
      <c r="AS83" s="458"/>
      <c r="AT83" s="480"/>
      <c r="AU83" s="480"/>
      <c r="AV83" s="480"/>
      <c r="AW83" s="480"/>
      <c r="AX83" s="480"/>
      <c r="AY83" s="480"/>
      <c r="AZ83" s="480"/>
      <c r="BA83" s="480"/>
      <c r="BB83" s="480"/>
      <c r="BC83" s="480"/>
      <c r="BD83" s="480"/>
      <c r="BE83" s="478"/>
      <c r="BF83" s="478"/>
      <c r="BG83" s="478"/>
      <c r="BH83" s="478"/>
      <c r="BI83" s="478"/>
      <c r="BJ83" s="478"/>
      <c r="BK83" s="478"/>
      <c r="BL83" s="478"/>
      <c r="BM83" s="478"/>
      <c r="BN83" s="478"/>
      <c r="BO83" s="478"/>
      <c r="BP83" s="478"/>
      <c r="BQ83" s="478"/>
      <c r="BR83" s="478"/>
      <c r="BS83" s="478"/>
      <c r="BT83" s="478"/>
      <c r="BU83" s="478"/>
      <c r="BV83" s="478"/>
      <c r="BW83" s="478"/>
      <c r="BX83" s="478"/>
      <c r="BY83" s="478"/>
      <c r="BZ83" s="478"/>
      <c r="CA83" s="478"/>
      <c r="CB83" s="478"/>
      <c r="CC83" s="478"/>
      <c r="CD83" s="478"/>
      <c r="CE83" s="458"/>
      <c r="CF83" s="479"/>
      <c r="CG83" s="479"/>
      <c r="CH83" s="479"/>
      <c r="CI83" s="479"/>
      <c r="CJ83" s="479"/>
      <c r="CK83" s="479"/>
      <c r="CL83" s="478"/>
      <c r="CM83" s="478"/>
      <c r="CN83" s="478"/>
      <c r="CO83" s="478"/>
      <c r="CP83" s="478"/>
      <c r="CQ83" s="478"/>
      <c r="CR83" s="478"/>
      <c r="CS83" s="478"/>
      <c r="CT83" s="478"/>
      <c r="CU83" s="478"/>
      <c r="CV83" s="478"/>
      <c r="CW83" s="478"/>
      <c r="CX83" s="478"/>
      <c r="CY83" s="478"/>
      <c r="CZ83" s="478"/>
      <c r="DA83" s="893"/>
      <c r="DB83" s="893"/>
      <c r="DC83" s="893"/>
      <c r="DD83" s="893"/>
      <c r="DE83" s="893"/>
      <c r="DF83" s="893"/>
      <c r="DG83" s="893"/>
      <c r="DH83" s="893"/>
      <c r="DI83" s="893"/>
      <c r="DJ83" s="893"/>
      <c r="DK83" s="893"/>
      <c r="DL83" s="893"/>
      <c r="DM83" s="893"/>
      <c r="DN83" s="893"/>
      <c r="DO83" s="893"/>
      <c r="DP83" s="893"/>
      <c r="DQ83" s="893"/>
      <c r="DR83" s="893"/>
      <c r="DS83" s="893"/>
      <c r="DT83" s="893"/>
      <c r="DU83" s="893"/>
      <c r="DV83" s="893"/>
    </row>
    <row r="84" spans="1:126" ht="36" customHeight="1" x14ac:dyDescent="0.35">
      <c r="A84" s="478"/>
      <c r="B84" s="478"/>
      <c r="C84" s="478"/>
      <c r="D84" s="478"/>
      <c r="E84" s="478"/>
      <c r="F84" s="478"/>
      <c r="G84" s="478"/>
      <c r="H84" s="478"/>
      <c r="I84" s="478"/>
      <c r="J84" s="478"/>
      <c r="K84" s="478"/>
      <c r="L84" s="478"/>
      <c r="M84" s="478"/>
      <c r="N84" s="478"/>
      <c r="O84" s="478"/>
      <c r="P84" s="478"/>
      <c r="Q84" s="478"/>
      <c r="R84" s="478"/>
      <c r="S84" s="478"/>
      <c r="T84" s="478"/>
      <c r="U84" s="478"/>
      <c r="V84" s="478"/>
      <c r="W84" s="478"/>
      <c r="X84" s="478"/>
      <c r="Y84" s="478"/>
      <c r="Z84" s="478"/>
      <c r="AA84" s="478"/>
      <c r="AB84" s="478"/>
      <c r="AC84" s="478"/>
      <c r="AD84" s="478"/>
      <c r="AE84" s="478"/>
      <c r="AF84" s="478"/>
      <c r="AG84" s="478"/>
      <c r="AH84" s="478"/>
      <c r="AI84" s="478"/>
      <c r="AJ84" s="478"/>
      <c r="AK84" s="478"/>
      <c r="AL84" s="478"/>
      <c r="AM84" s="478"/>
      <c r="AN84" s="478"/>
      <c r="AO84" s="478"/>
      <c r="AP84" s="478"/>
      <c r="AQ84" s="478"/>
      <c r="AR84" s="478"/>
      <c r="AS84" s="458"/>
      <c r="AT84" s="480"/>
      <c r="AU84" s="480"/>
      <c r="AV84" s="480"/>
      <c r="AW84" s="480"/>
      <c r="AX84" s="480"/>
      <c r="AY84" s="480"/>
      <c r="AZ84" s="480"/>
      <c r="BA84" s="480"/>
      <c r="BB84" s="480"/>
      <c r="BC84" s="480"/>
      <c r="BD84" s="480"/>
      <c r="BE84" s="478"/>
      <c r="BF84" s="478"/>
      <c r="BG84" s="478"/>
      <c r="BH84" s="478"/>
      <c r="BI84" s="478"/>
      <c r="BJ84" s="478"/>
      <c r="BK84" s="478"/>
      <c r="BL84" s="478"/>
      <c r="BM84" s="478"/>
      <c r="BN84" s="478"/>
      <c r="BO84" s="478"/>
      <c r="BP84" s="478"/>
      <c r="BQ84" s="478"/>
      <c r="BR84" s="478"/>
      <c r="BS84" s="478"/>
      <c r="BT84" s="478"/>
      <c r="BU84" s="478"/>
      <c r="BV84" s="478"/>
      <c r="BW84" s="478"/>
      <c r="BX84" s="478"/>
      <c r="BY84" s="478"/>
      <c r="BZ84" s="478"/>
      <c r="CA84" s="478"/>
      <c r="CB84" s="478"/>
      <c r="CC84" s="478"/>
      <c r="CD84" s="478"/>
      <c r="CE84" s="458"/>
      <c r="CF84" s="479"/>
      <c r="CG84" s="479"/>
      <c r="CH84" s="479"/>
      <c r="CI84" s="479"/>
      <c r="CJ84" s="479"/>
      <c r="CK84" s="479"/>
      <c r="CL84" s="478"/>
      <c r="CM84" s="478"/>
      <c r="CN84" s="478"/>
      <c r="CO84" s="478"/>
      <c r="CP84" s="478"/>
      <c r="CQ84" s="478"/>
      <c r="CR84" s="478"/>
      <c r="CS84" s="478"/>
      <c r="CT84" s="478"/>
      <c r="CU84" s="478"/>
      <c r="CV84" s="478"/>
      <c r="CW84" s="478"/>
      <c r="CX84" s="478"/>
      <c r="CY84" s="478"/>
      <c r="CZ84" s="478"/>
      <c r="DA84" s="893"/>
      <c r="DB84" s="893"/>
      <c r="DC84" s="893"/>
      <c r="DD84" s="893"/>
      <c r="DE84" s="893"/>
      <c r="DF84" s="893"/>
      <c r="DG84" s="893"/>
      <c r="DH84" s="893"/>
      <c r="DI84" s="893"/>
      <c r="DJ84" s="893"/>
      <c r="DK84" s="893"/>
      <c r="DL84" s="893"/>
      <c r="DM84" s="893"/>
      <c r="DN84" s="893"/>
      <c r="DO84" s="893"/>
      <c r="DP84" s="893"/>
      <c r="DQ84" s="893"/>
      <c r="DR84" s="893"/>
      <c r="DS84" s="893"/>
      <c r="DT84" s="893"/>
      <c r="DU84" s="893"/>
      <c r="DV84" s="893"/>
    </row>
    <row r="85" spans="1:126" ht="45.75" x14ac:dyDescent="0.65">
      <c r="A85" s="1432" t="s">
        <v>387</v>
      </c>
      <c r="B85" s="1432"/>
      <c r="C85" s="1432"/>
      <c r="D85" s="1432"/>
      <c r="E85" s="1432"/>
      <c r="F85" s="1432"/>
      <c r="G85" s="1432"/>
      <c r="H85" s="1432"/>
      <c r="I85" s="1432"/>
      <c r="J85" s="1432"/>
      <c r="K85" s="1432"/>
      <c r="L85" s="1432"/>
      <c r="M85" s="1432"/>
      <c r="N85" s="1432"/>
      <c r="O85" s="1432"/>
      <c r="P85" s="1432"/>
      <c r="Q85" s="1432"/>
      <c r="R85" s="1432"/>
      <c r="S85" s="1432"/>
      <c r="T85" s="1432"/>
      <c r="U85" s="1432"/>
      <c r="V85" s="1432"/>
      <c r="W85" s="1432"/>
      <c r="X85" s="1432"/>
      <c r="Y85" s="1432"/>
      <c r="Z85" s="1432"/>
      <c r="AA85" s="1432"/>
      <c r="AB85" s="1432"/>
      <c r="AC85" s="1432"/>
      <c r="AD85" s="1432"/>
      <c r="AE85" s="1432"/>
      <c r="AF85" s="1432"/>
      <c r="AG85" s="1432"/>
      <c r="AH85" s="1432"/>
      <c r="AI85" s="1432"/>
      <c r="AJ85" s="1432"/>
      <c r="AK85" s="1432"/>
      <c r="AL85" s="1432"/>
      <c r="AM85" s="1432"/>
      <c r="AN85" s="1432"/>
      <c r="AO85" s="1432"/>
      <c r="AP85" s="1432"/>
      <c r="AQ85" s="1432"/>
      <c r="AR85" s="1432"/>
      <c r="AS85" s="1432"/>
      <c r="AT85" s="1432"/>
      <c r="AU85" s="1432"/>
      <c r="AV85" s="1432"/>
      <c r="AW85" s="1432"/>
      <c r="AX85" s="1432"/>
      <c r="AY85" s="1432"/>
      <c r="AZ85" s="1432"/>
      <c r="BA85" s="1432"/>
      <c r="BB85" s="1432"/>
      <c r="BC85" s="1432"/>
      <c r="BD85" s="1432"/>
      <c r="BE85" s="1432"/>
      <c r="BF85" s="1432"/>
      <c r="BG85" s="1432"/>
      <c r="BH85" s="1432"/>
      <c r="BI85" s="1432"/>
      <c r="BJ85" s="1432"/>
      <c r="BK85" s="1432"/>
      <c r="BL85" s="1432"/>
      <c r="BM85" s="1432"/>
      <c r="BN85" s="1432"/>
      <c r="BO85" s="1432"/>
      <c r="BP85" s="1432"/>
      <c r="BQ85" s="1432"/>
      <c r="BR85" s="1432"/>
      <c r="BS85" s="1432"/>
      <c r="BT85" s="1432"/>
      <c r="BU85" s="1432"/>
      <c r="BV85" s="1432"/>
      <c r="BW85" s="1432"/>
      <c r="BX85" s="1432"/>
      <c r="BY85" s="1432"/>
      <c r="BZ85" s="1432"/>
      <c r="CA85" s="1432"/>
      <c r="CB85" s="1432"/>
      <c r="CC85" s="1432"/>
      <c r="CD85" s="1432"/>
      <c r="CE85" s="1432"/>
      <c r="CF85" s="1432"/>
      <c r="CG85" s="1432"/>
      <c r="CH85" s="1432"/>
      <c r="CI85" s="1432"/>
      <c r="CJ85" s="1432"/>
      <c r="CK85" s="1432"/>
      <c r="CL85" s="1432"/>
      <c r="CM85" s="1432"/>
      <c r="CN85" s="1432"/>
      <c r="CO85" s="1432"/>
      <c r="CP85" s="1432"/>
      <c r="CQ85" s="1432"/>
      <c r="CR85" s="1432"/>
      <c r="CS85" s="1432"/>
      <c r="CT85" s="1432"/>
      <c r="CU85" s="1432"/>
      <c r="CV85" s="1432"/>
      <c r="CW85" s="1432"/>
      <c r="CX85" s="1432"/>
      <c r="CY85" s="1432"/>
      <c r="CZ85" s="1432"/>
      <c r="DA85" s="1432"/>
      <c r="DB85" s="1432"/>
      <c r="DC85" s="1432"/>
      <c r="DD85" s="1432"/>
      <c r="DE85" s="1432"/>
      <c r="DF85" s="1432"/>
      <c r="DG85" s="1432"/>
      <c r="DH85" s="1432"/>
      <c r="DI85" s="1432"/>
      <c r="DJ85" s="1432"/>
      <c r="DK85" s="1432"/>
      <c r="DL85" s="1432"/>
      <c r="DM85" s="1432"/>
      <c r="DN85" s="1432"/>
      <c r="DO85" s="1432"/>
      <c r="DP85" s="1432"/>
      <c r="DQ85" s="1432"/>
      <c r="DR85" s="1432"/>
      <c r="DS85" s="1432"/>
      <c r="DT85" s="1432"/>
      <c r="DU85" s="1432"/>
      <c r="DV85" s="1432"/>
    </row>
    <row r="86" spans="1:126" ht="36" customHeight="1" thickBot="1" x14ac:dyDescent="0.4">
      <c r="R86" s="478"/>
      <c r="S86" s="478"/>
      <c r="T86" s="478"/>
      <c r="U86" s="478"/>
      <c r="V86" s="478"/>
      <c r="W86" s="478"/>
      <c r="X86" s="478"/>
      <c r="Y86" s="478"/>
      <c r="Z86" s="478"/>
      <c r="AA86" s="478"/>
      <c r="AB86" s="478"/>
      <c r="AC86" s="478"/>
      <c r="AD86" s="478"/>
      <c r="AE86" s="478"/>
      <c r="AF86" s="478"/>
      <c r="AG86" s="478"/>
      <c r="AH86" s="478"/>
      <c r="AI86" s="478"/>
      <c r="AJ86" s="478"/>
      <c r="AK86" s="478"/>
      <c r="AL86" s="478"/>
      <c r="AM86" s="478"/>
      <c r="AN86" s="478"/>
      <c r="AO86" s="478"/>
      <c r="AP86" s="478"/>
      <c r="AQ86" s="478"/>
      <c r="AR86" s="478"/>
      <c r="AS86" s="458"/>
      <c r="AT86" s="480"/>
      <c r="AU86" s="480"/>
      <c r="AV86" s="480"/>
      <c r="AW86" s="480"/>
      <c r="AX86" s="480"/>
      <c r="AY86" s="480"/>
      <c r="AZ86" s="480"/>
      <c r="BA86" s="480"/>
      <c r="BB86" s="480"/>
      <c r="BC86" s="480"/>
      <c r="BD86" s="480"/>
      <c r="BO86" s="478"/>
      <c r="BP86" s="478"/>
      <c r="BQ86" s="478"/>
      <c r="BR86" s="478"/>
      <c r="BS86" s="478"/>
      <c r="BT86" s="478"/>
      <c r="BU86" s="478"/>
      <c r="BV86" s="478"/>
      <c r="BW86" s="478"/>
      <c r="BX86" s="478"/>
      <c r="BY86" s="478"/>
      <c r="BZ86" s="478"/>
      <c r="CA86" s="478"/>
      <c r="CB86" s="478"/>
      <c r="CC86" s="478"/>
      <c r="CD86" s="478"/>
      <c r="CE86" s="458"/>
      <c r="CF86" s="479"/>
      <c r="CG86" s="479"/>
      <c r="CH86" s="479"/>
      <c r="CI86" s="479"/>
      <c r="CJ86" s="479"/>
      <c r="CK86" s="479"/>
    </row>
    <row r="87" spans="1:126" ht="36" customHeight="1" thickTop="1" thickBot="1" x14ac:dyDescent="0.5">
      <c r="R87" s="478"/>
      <c r="S87" s="478"/>
      <c r="T87" s="478"/>
      <c r="U87" s="478"/>
      <c r="V87" s="478"/>
      <c r="W87" s="478"/>
      <c r="X87" s="478"/>
      <c r="Y87" s="478"/>
      <c r="Z87" s="478"/>
      <c r="AA87" s="1433" t="s">
        <v>1027</v>
      </c>
      <c r="AB87" s="1434"/>
      <c r="AC87" s="1434"/>
      <c r="AD87" s="1434"/>
      <c r="AE87" s="1434"/>
      <c r="AF87" s="1434"/>
      <c r="AG87" s="1434"/>
      <c r="AH87" s="1434"/>
      <c r="AI87" s="1434"/>
      <c r="AJ87" s="1434"/>
      <c r="AK87" s="1434"/>
      <c r="AL87" s="1434"/>
      <c r="AM87" s="1434"/>
      <c r="AN87" s="1434"/>
      <c r="AO87" s="1434"/>
      <c r="AP87" s="1434"/>
      <c r="AQ87" s="1434"/>
      <c r="AR87" s="1434"/>
      <c r="AS87" s="1434"/>
      <c r="AT87" s="1434"/>
      <c r="AU87" s="1434"/>
      <c r="AV87" s="1434"/>
      <c r="AW87" s="1434"/>
      <c r="AX87" s="1434"/>
      <c r="AY87" s="1434"/>
      <c r="AZ87" s="1434"/>
      <c r="BA87" s="1434"/>
      <c r="BB87" s="1434"/>
      <c r="BC87" s="1434"/>
      <c r="BD87" s="1434"/>
      <c r="BE87" s="1434"/>
      <c r="BF87" s="1434"/>
      <c r="BG87" s="1434"/>
      <c r="BH87" s="1434"/>
      <c r="BI87" s="1434"/>
      <c r="BJ87" s="1434"/>
      <c r="BK87" s="1434"/>
      <c r="BL87" s="1434"/>
      <c r="BM87" s="1434"/>
      <c r="BN87" s="1434"/>
      <c r="BO87" s="1434"/>
      <c r="BP87" s="1434"/>
      <c r="BQ87" s="1434"/>
      <c r="BR87" s="1434"/>
      <c r="BS87" s="1434"/>
      <c r="BT87" s="1434"/>
      <c r="BU87" s="1434"/>
      <c r="BV87" s="1434"/>
      <c r="BW87" s="1434"/>
      <c r="BX87" s="1434"/>
      <c r="BY87" s="1434"/>
      <c r="BZ87" s="1434"/>
      <c r="CA87" s="1434"/>
      <c r="CB87" s="1434"/>
      <c r="CC87" s="1434"/>
      <c r="CD87" s="1434"/>
      <c r="CE87" s="1434"/>
      <c r="CF87" s="1434"/>
      <c r="CG87" s="1434"/>
      <c r="CH87" s="1434"/>
      <c r="CI87" s="1434"/>
      <c r="CJ87" s="1434"/>
      <c r="CK87" s="1434"/>
      <c r="CL87" s="1434"/>
      <c r="CM87" s="1434"/>
      <c r="CN87" s="1434"/>
      <c r="CO87" s="1434"/>
      <c r="CP87" s="1434"/>
      <c r="CQ87" s="1434"/>
      <c r="CR87" s="1434"/>
      <c r="CS87" s="1434"/>
      <c r="CT87" s="1434"/>
      <c r="CU87" s="1434"/>
      <c r="CV87" s="1434"/>
      <c r="CW87" s="1434"/>
      <c r="CX87" s="1434"/>
      <c r="CY87" s="1434"/>
      <c r="CZ87" s="1434"/>
      <c r="DA87" s="1434"/>
      <c r="DB87" s="1434"/>
      <c r="DC87" s="1434"/>
      <c r="DD87" s="1434"/>
      <c r="DE87" s="1434"/>
      <c r="DF87" s="1434"/>
      <c r="DG87" s="1434"/>
      <c r="DH87" s="1434"/>
      <c r="DI87" s="1434"/>
      <c r="DJ87" s="1434"/>
      <c r="DK87" s="1434"/>
      <c r="DL87" s="1434"/>
      <c r="DM87" s="1434"/>
      <c r="DN87" s="1434"/>
      <c r="DO87" s="1434"/>
      <c r="DP87" s="1434"/>
      <c r="DQ87" s="1434"/>
      <c r="DR87" s="1434"/>
      <c r="DS87" s="1434"/>
      <c r="DT87" s="1434"/>
      <c r="DU87" s="1435"/>
    </row>
    <row r="88" spans="1:126" ht="36" customHeight="1" x14ac:dyDescent="0.4">
      <c r="W88" s="478"/>
      <c r="X88" s="478"/>
      <c r="Y88" s="478"/>
      <c r="Z88" s="478"/>
      <c r="AA88" s="1415" t="s">
        <v>656</v>
      </c>
      <c r="AB88" s="1416"/>
      <c r="AC88" s="1416"/>
      <c r="AD88" s="1416"/>
      <c r="AE88" s="1416"/>
      <c r="AF88" s="1416"/>
      <c r="AG88" s="1416"/>
      <c r="AH88" s="1416"/>
      <c r="AI88" s="1416"/>
      <c r="AJ88" s="1416"/>
      <c r="AK88" s="1416"/>
      <c r="AL88" s="1416"/>
      <c r="AM88" s="1416"/>
      <c r="AN88" s="1416"/>
      <c r="AO88" s="1416"/>
      <c r="AP88" s="1416"/>
      <c r="AQ88" s="1416"/>
      <c r="AR88" s="1416"/>
      <c r="AS88" s="1416"/>
      <c r="AT88" s="1416"/>
      <c r="AU88" s="1416"/>
      <c r="AV88" s="1416"/>
      <c r="AW88" s="1416"/>
      <c r="AX88" s="1416"/>
      <c r="AY88" s="1416"/>
      <c r="AZ88" s="1416"/>
      <c r="BA88" s="1416"/>
      <c r="BB88" s="1416"/>
      <c r="BC88" s="1416"/>
      <c r="BD88" s="1416"/>
      <c r="BE88" s="1416"/>
      <c r="BF88" s="1416"/>
      <c r="BG88" s="1416"/>
      <c r="BH88" s="1416"/>
      <c r="BI88" s="1416"/>
      <c r="BJ88" s="1416"/>
      <c r="BK88" s="1416"/>
      <c r="BL88" s="1416"/>
      <c r="BM88" s="1416"/>
      <c r="BN88" s="1416"/>
      <c r="BO88" s="1416"/>
      <c r="BP88" s="1416"/>
      <c r="BQ88" s="1416"/>
      <c r="BR88" s="1416"/>
      <c r="BS88" s="1417"/>
      <c r="BT88" s="1418"/>
      <c r="BU88" s="1419"/>
      <c r="BV88" s="1430" t="s">
        <v>4</v>
      </c>
      <c r="BW88" s="1416"/>
      <c r="BX88" s="1416"/>
      <c r="BY88" s="1416"/>
      <c r="BZ88" s="1416"/>
      <c r="CA88" s="1416"/>
      <c r="CB88" s="1416"/>
      <c r="CC88" s="1416"/>
      <c r="CD88" s="1416"/>
      <c r="CE88" s="1416"/>
      <c r="CF88" s="1416"/>
      <c r="CG88" s="1416"/>
      <c r="CH88" s="1416"/>
      <c r="CI88" s="1416"/>
      <c r="CJ88" s="1416"/>
      <c r="CK88" s="1416"/>
      <c r="CL88" s="1416"/>
      <c r="CM88" s="1416"/>
      <c r="CN88" s="1416"/>
      <c r="CO88" s="1416"/>
      <c r="CP88" s="1416"/>
      <c r="CQ88" s="1416"/>
      <c r="CR88" s="1416"/>
      <c r="CS88" s="1416"/>
      <c r="CT88" s="1416"/>
      <c r="CU88" s="1416"/>
      <c r="CV88" s="1416"/>
      <c r="CW88" s="1416"/>
      <c r="CX88" s="1416"/>
      <c r="CY88" s="1416"/>
      <c r="CZ88" s="1416"/>
      <c r="DA88" s="1416"/>
      <c r="DB88" s="1416"/>
      <c r="DC88" s="1416"/>
      <c r="DD88" s="1416"/>
      <c r="DE88" s="1416"/>
      <c r="DF88" s="1416"/>
      <c r="DG88" s="1416"/>
      <c r="DH88" s="1416"/>
      <c r="DI88" s="1416"/>
      <c r="DJ88" s="1416"/>
      <c r="DK88" s="1416"/>
      <c r="DL88" s="1416"/>
      <c r="DM88" s="1416"/>
      <c r="DN88" s="1416"/>
      <c r="DO88" s="1416"/>
      <c r="DP88" s="1416"/>
      <c r="DQ88" s="1416"/>
      <c r="DR88" s="1416"/>
      <c r="DS88" s="1416"/>
      <c r="DT88" s="1416"/>
      <c r="DU88" s="1431"/>
    </row>
    <row r="89" spans="1:126" ht="36" customHeight="1" x14ac:dyDescent="0.45">
      <c r="AA89" s="1282" t="s">
        <v>386</v>
      </c>
      <c r="AB89" s="1283"/>
      <c r="AC89" s="1283"/>
      <c r="AD89" s="1283"/>
      <c r="AE89" s="1283"/>
      <c r="AF89" s="1283"/>
      <c r="AG89" s="1283"/>
      <c r="AH89" s="1283"/>
      <c r="AI89" s="1283"/>
      <c r="AJ89" s="1283"/>
      <c r="AK89" s="1283"/>
      <c r="AL89" s="1283"/>
      <c r="AM89" s="1283"/>
      <c r="AN89" s="1283"/>
      <c r="AO89" s="1283"/>
      <c r="AP89" s="1283"/>
      <c r="AQ89" s="1283"/>
      <c r="AR89" s="1276" t="str">
        <f>CONCATENATE(BT8,BV8,BX8,BZ8,CB8,CD8,CF8)</f>
        <v/>
      </c>
      <c r="AS89" s="1276"/>
      <c r="AT89" s="1276"/>
      <c r="AU89" s="1276"/>
      <c r="AV89" s="1276"/>
      <c r="AW89" s="1276"/>
      <c r="AX89" s="1276"/>
      <c r="AY89" s="1276"/>
      <c r="AZ89" s="1276"/>
      <c r="BA89" s="1276"/>
      <c r="BB89" s="1276"/>
      <c r="BC89" s="1276"/>
      <c r="BD89" s="1276"/>
      <c r="BE89" s="1277"/>
      <c r="BF89" s="1277"/>
      <c r="BG89" s="1277"/>
      <c r="BH89" s="1277"/>
      <c r="BI89" s="1277"/>
      <c r="BJ89" s="1277"/>
      <c r="BK89" s="1277"/>
      <c r="BL89" s="1277"/>
      <c r="BM89" s="1277"/>
      <c r="BN89" s="1277"/>
      <c r="BO89" s="1277"/>
      <c r="BP89" s="1277"/>
      <c r="BQ89" s="1277"/>
      <c r="BR89" s="1277"/>
      <c r="BS89" s="1420"/>
      <c r="BT89" s="1277"/>
      <c r="BU89" s="1421"/>
      <c r="BV89" s="481"/>
      <c r="BW89" s="1401" t="s">
        <v>6</v>
      </c>
      <c r="BX89" s="1401"/>
      <c r="BY89" s="1401"/>
      <c r="BZ89" s="1401"/>
      <c r="CA89" s="1401"/>
      <c r="CB89" s="1401"/>
      <c r="CC89" s="1401"/>
      <c r="CD89" s="1401"/>
      <c r="CE89" s="1401"/>
      <c r="CF89" s="1401"/>
      <c r="CG89" s="1401"/>
      <c r="CH89" s="1401"/>
      <c r="CI89" s="1401"/>
      <c r="CJ89" s="1401"/>
      <c r="CK89" s="1401"/>
      <c r="CL89" s="1401"/>
      <c r="CM89" s="1401"/>
      <c r="CN89" s="1401"/>
      <c r="CO89" s="1401"/>
      <c r="CP89" s="1401"/>
      <c r="CQ89" s="1401"/>
      <c r="CR89" s="1401"/>
      <c r="CS89" s="1401"/>
      <c r="CT89" s="1401"/>
      <c r="CU89" s="1401"/>
      <c r="CV89" s="1401"/>
      <c r="CW89" s="1401"/>
      <c r="CX89" s="1401"/>
      <c r="CY89" s="1401"/>
      <c r="CZ89" s="1401"/>
      <c r="DA89" s="1401"/>
      <c r="DB89" s="1401"/>
      <c r="DC89" s="1402"/>
      <c r="DD89" s="1411" t="s">
        <v>659</v>
      </c>
      <c r="DE89" s="1412"/>
      <c r="DF89" s="1412"/>
      <c r="DG89" s="1412"/>
      <c r="DH89" s="1412"/>
      <c r="DI89" s="1414"/>
      <c r="DJ89" s="1411" t="s">
        <v>1008</v>
      </c>
      <c r="DK89" s="1412"/>
      <c r="DL89" s="1412"/>
      <c r="DM89" s="1412"/>
      <c r="DN89" s="1412"/>
      <c r="DO89" s="1412"/>
      <c r="DP89" s="1411" t="s">
        <v>1009</v>
      </c>
      <c r="DQ89" s="1412"/>
      <c r="DR89" s="1412"/>
      <c r="DS89" s="1412"/>
      <c r="DT89" s="1412"/>
      <c r="DU89" s="1413"/>
    </row>
    <row r="90" spans="1:126" ht="36" customHeight="1" x14ac:dyDescent="0.35">
      <c r="R90" s="478"/>
      <c r="S90" s="478"/>
      <c r="T90" s="478"/>
      <c r="U90" s="478"/>
      <c r="V90" s="478"/>
      <c r="W90" s="478"/>
      <c r="X90" s="478"/>
      <c r="Y90" s="478"/>
      <c r="Z90" s="478"/>
      <c r="AA90" s="1282" t="s">
        <v>5</v>
      </c>
      <c r="AB90" s="1283"/>
      <c r="AC90" s="1283"/>
      <c r="AD90" s="1283"/>
      <c r="AE90" s="1283"/>
      <c r="AF90" s="1283"/>
      <c r="AG90" s="1283"/>
      <c r="AH90" s="1283"/>
      <c r="AI90" s="1283"/>
      <c r="AJ90" s="1283"/>
      <c r="AK90" s="1283"/>
      <c r="AL90" s="1283"/>
      <c r="AM90" s="1283"/>
      <c r="AN90" s="1283"/>
      <c r="AO90" s="1283"/>
      <c r="AP90" s="1283"/>
      <c r="AQ90" s="1283"/>
      <c r="AR90" s="1276">
        <v>0</v>
      </c>
      <c r="AS90" s="1276"/>
      <c r="AT90" s="1276"/>
      <c r="AU90" s="1276"/>
      <c r="AV90" s="1276"/>
      <c r="AW90" s="1276"/>
      <c r="AX90" s="1276"/>
      <c r="AY90" s="1276"/>
      <c r="AZ90" s="1276"/>
      <c r="BA90" s="1276"/>
      <c r="BB90" s="1276"/>
      <c r="BC90" s="1276"/>
      <c r="BD90" s="1276"/>
      <c r="BE90" s="1277"/>
      <c r="BF90" s="1277"/>
      <c r="BG90" s="1277"/>
      <c r="BH90" s="1277"/>
      <c r="BI90" s="1277"/>
      <c r="BJ90" s="1277"/>
      <c r="BK90" s="1277"/>
      <c r="BL90" s="1277"/>
      <c r="BM90" s="1277"/>
      <c r="BN90" s="1277"/>
      <c r="BO90" s="1277"/>
      <c r="BP90" s="1277"/>
      <c r="BQ90" s="1277"/>
      <c r="BR90" s="1277"/>
      <c r="BS90" s="1420"/>
      <c r="BT90" s="1277"/>
      <c r="BU90" s="1421"/>
      <c r="BV90" s="481"/>
      <c r="BW90" s="1387" t="s">
        <v>8</v>
      </c>
      <c r="BX90" s="1387"/>
      <c r="BY90" s="1387"/>
      <c r="BZ90" s="1387"/>
      <c r="CA90" s="1387"/>
      <c r="CB90" s="1387"/>
      <c r="CC90" s="1387"/>
      <c r="CD90" s="1387"/>
      <c r="CE90" s="1387"/>
      <c r="CF90" s="1387"/>
      <c r="CG90" s="1387"/>
      <c r="CH90" s="1387"/>
      <c r="CI90" s="1387"/>
      <c r="CJ90" s="1387"/>
      <c r="CK90" s="1387"/>
      <c r="CL90" s="1387"/>
      <c r="CM90" s="1387"/>
      <c r="CN90" s="1387"/>
      <c r="CO90" s="1387"/>
      <c r="CP90" s="1387"/>
      <c r="CQ90" s="1387"/>
      <c r="CR90" s="1387"/>
      <c r="CS90" s="1387"/>
      <c r="CT90" s="1387"/>
      <c r="CU90" s="1387"/>
      <c r="CV90" s="1387"/>
      <c r="CW90" s="1387"/>
      <c r="CX90" s="1387"/>
      <c r="CY90" s="1387"/>
      <c r="CZ90" s="1387"/>
      <c r="DA90" s="1387"/>
      <c r="DB90" s="1387"/>
      <c r="DC90" s="1388"/>
      <c r="DD90" s="1407">
        <f>SUMPRODUCT($AT46:$AT79,CL46:CL79)/2000</f>
        <v>0</v>
      </c>
      <c r="DE90" s="1408"/>
      <c r="DF90" s="1408"/>
      <c r="DG90" s="1408"/>
      <c r="DH90" s="1408"/>
      <c r="DI90" s="1409"/>
      <c r="DJ90" s="1407">
        <f>SUMPRODUCT($AT46:$AT79,CR46:CR79)/2000</f>
        <v>0</v>
      </c>
      <c r="DK90" s="1408"/>
      <c r="DL90" s="1408"/>
      <c r="DM90" s="1408"/>
      <c r="DN90" s="1408"/>
      <c r="DO90" s="1409"/>
      <c r="DP90" s="1407">
        <f>SUMPRODUCT($AT46:$AT79,CX46:CX79)/2000</f>
        <v>0</v>
      </c>
      <c r="DQ90" s="1408"/>
      <c r="DR90" s="1408"/>
      <c r="DS90" s="1408"/>
      <c r="DT90" s="1408"/>
      <c r="DU90" s="1410"/>
    </row>
    <row r="91" spans="1:126" ht="39" customHeight="1" thickBot="1" x14ac:dyDescent="0.4">
      <c r="R91" s="478"/>
      <c r="S91" s="478"/>
      <c r="T91" s="478"/>
      <c r="U91" s="478"/>
      <c r="V91" s="478"/>
      <c r="W91" s="478"/>
      <c r="X91" s="478"/>
      <c r="Y91" s="478"/>
      <c r="Z91" s="478"/>
      <c r="AA91" s="1282" t="s">
        <v>7</v>
      </c>
      <c r="AB91" s="1283"/>
      <c r="AC91" s="1283"/>
      <c r="AD91" s="1283"/>
      <c r="AE91" s="1283"/>
      <c r="AF91" s="1283"/>
      <c r="AG91" s="1283"/>
      <c r="AH91" s="1283"/>
      <c r="AI91" s="1283"/>
      <c r="AJ91" s="1283"/>
      <c r="AK91" s="1283"/>
      <c r="AL91" s="1283"/>
      <c r="AM91" s="1283"/>
      <c r="AN91" s="1283"/>
      <c r="AO91" s="1283"/>
      <c r="AP91" s="1283"/>
      <c r="AQ91" s="1283"/>
      <c r="AR91" s="1285">
        <f>AN80</f>
        <v>0</v>
      </c>
      <c r="AS91" s="1285"/>
      <c r="AT91" s="1285"/>
      <c r="AU91" s="1285"/>
      <c r="AV91" s="1285"/>
      <c r="AW91" s="1285"/>
      <c r="AX91" s="1285"/>
      <c r="AY91" s="1285"/>
      <c r="AZ91" s="1285"/>
      <c r="BA91" s="1285"/>
      <c r="BB91" s="1285"/>
      <c r="BC91" s="1285"/>
      <c r="BD91" s="1285"/>
      <c r="BE91" s="1277"/>
      <c r="BF91" s="1277"/>
      <c r="BG91" s="1277"/>
      <c r="BH91" s="1277"/>
      <c r="BI91" s="1277"/>
      <c r="BJ91" s="1277"/>
      <c r="BK91" s="1277"/>
      <c r="BL91" s="1277"/>
      <c r="BM91" s="1277"/>
      <c r="BN91" s="1277"/>
      <c r="BO91" s="1277"/>
      <c r="BP91" s="1277"/>
      <c r="BQ91" s="1277"/>
      <c r="BR91" s="1277"/>
      <c r="BS91" s="1420"/>
      <c r="BT91" s="1277"/>
      <c r="BU91" s="1421"/>
      <c r="BV91" s="481"/>
      <c r="BW91" s="1387" t="s">
        <v>9</v>
      </c>
      <c r="BX91" s="1387"/>
      <c r="BY91" s="1387"/>
      <c r="BZ91" s="1387"/>
      <c r="CA91" s="1387"/>
      <c r="CB91" s="1387"/>
      <c r="CC91" s="1387"/>
      <c r="CD91" s="1387"/>
      <c r="CE91" s="1387"/>
      <c r="CF91" s="1387"/>
      <c r="CG91" s="1387"/>
      <c r="CH91" s="1387"/>
      <c r="CI91" s="1387"/>
      <c r="CJ91" s="1387"/>
      <c r="CK91" s="1387"/>
      <c r="CL91" s="1387"/>
      <c r="CM91" s="1387"/>
      <c r="CN91" s="1387"/>
      <c r="CO91" s="1387"/>
      <c r="CP91" s="1387"/>
      <c r="CQ91" s="1387"/>
      <c r="CR91" s="1387"/>
      <c r="CS91" s="1387"/>
      <c r="CT91" s="1387"/>
      <c r="CU91" s="1387"/>
      <c r="CV91" s="1387"/>
      <c r="CW91" s="1387"/>
      <c r="CX91" s="1387"/>
      <c r="CY91" s="1387"/>
      <c r="CZ91" s="1387"/>
      <c r="DA91" s="1387"/>
      <c r="DB91" s="1387"/>
      <c r="DC91" s="1388"/>
      <c r="DD91" s="1403">
        <f>SUM(DD46:DD79)</f>
        <v>0</v>
      </c>
      <c r="DE91" s="1404"/>
      <c r="DF91" s="1404"/>
      <c r="DG91" s="1404"/>
      <c r="DH91" s="1404"/>
      <c r="DI91" s="1405"/>
      <c r="DJ91" s="1403">
        <f>SUM(DJ46:DJ79)</f>
        <v>0</v>
      </c>
      <c r="DK91" s="1404"/>
      <c r="DL91" s="1404"/>
      <c r="DM91" s="1404"/>
      <c r="DN91" s="1404"/>
      <c r="DO91" s="1405"/>
      <c r="DP91" s="1403">
        <f>SUM(DP46:DP79)</f>
        <v>0</v>
      </c>
      <c r="DQ91" s="1404"/>
      <c r="DR91" s="1404"/>
      <c r="DS91" s="1404"/>
      <c r="DT91" s="1404"/>
      <c r="DU91" s="1406"/>
    </row>
    <row r="92" spans="1:126" s="453" customFormat="1" ht="36" customHeight="1" x14ac:dyDescent="0.4">
      <c r="A92" s="452"/>
      <c r="B92" s="452"/>
      <c r="C92" s="452"/>
      <c r="D92" s="452"/>
      <c r="E92" s="452"/>
      <c r="F92" s="452"/>
      <c r="G92" s="452"/>
      <c r="H92" s="452"/>
      <c r="I92" s="452"/>
      <c r="J92" s="452"/>
      <c r="K92" s="452"/>
      <c r="L92" s="452"/>
      <c r="M92" s="452"/>
      <c r="N92" s="452"/>
      <c r="O92" s="452"/>
      <c r="P92" s="452"/>
      <c r="Q92" s="452"/>
      <c r="R92" s="452"/>
      <c r="S92" s="452"/>
      <c r="T92" s="452"/>
      <c r="U92" s="452"/>
      <c r="V92" s="452"/>
      <c r="W92" s="452"/>
      <c r="X92" s="452"/>
      <c r="Y92" s="452"/>
      <c r="Z92" s="452"/>
      <c r="AA92" s="1425" t="s">
        <v>657</v>
      </c>
      <c r="AB92" s="1426"/>
      <c r="AC92" s="1426"/>
      <c r="AD92" s="1426"/>
      <c r="AE92" s="1426"/>
      <c r="AF92" s="1426"/>
      <c r="AG92" s="1426"/>
      <c r="AH92" s="1426"/>
      <c r="AI92" s="1426"/>
      <c r="AJ92" s="1426"/>
      <c r="AK92" s="1426"/>
      <c r="AL92" s="1426"/>
      <c r="AM92" s="1426"/>
      <c r="AN92" s="1426"/>
      <c r="AO92" s="1426"/>
      <c r="AP92" s="1426"/>
      <c r="AQ92" s="1426"/>
      <c r="AR92" s="1426"/>
      <c r="AS92" s="1426"/>
      <c r="AT92" s="1426"/>
      <c r="AU92" s="1426"/>
      <c r="AV92" s="1426"/>
      <c r="AW92" s="1426"/>
      <c r="AX92" s="1426"/>
      <c r="AY92" s="1426"/>
      <c r="AZ92" s="1426"/>
      <c r="BA92" s="1426"/>
      <c r="BB92" s="1426"/>
      <c r="BC92" s="1426"/>
      <c r="BD92" s="1426"/>
      <c r="BE92" s="1426"/>
      <c r="BF92" s="1426"/>
      <c r="BG92" s="1426"/>
      <c r="BH92" s="1426"/>
      <c r="BI92" s="1426"/>
      <c r="BJ92" s="1426"/>
      <c r="BK92" s="1426"/>
      <c r="BL92" s="1426"/>
      <c r="BM92" s="1426"/>
      <c r="BN92" s="1426"/>
      <c r="BO92" s="1426"/>
      <c r="BP92" s="1426"/>
      <c r="BQ92" s="1426"/>
      <c r="BR92" s="1427"/>
      <c r="BS92" s="1420"/>
      <c r="BT92" s="1277"/>
      <c r="BU92" s="1421"/>
      <c r="BV92" s="482"/>
      <c r="BW92" s="1401" t="s">
        <v>10</v>
      </c>
      <c r="BX92" s="1401"/>
      <c r="BY92" s="1401"/>
      <c r="BZ92" s="1401"/>
      <c r="CA92" s="1401"/>
      <c r="CB92" s="1401"/>
      <c r="CC92" s="1401"/>
      <c r="CD92" s="1401"/>
      <c r="CE92" s="1401"/>
      <c r="CF92" s="1401"/>
      <c r="CG92" s="1401"/>
      <c r="CH92" s="1401"/>
      <c r="CI92" s="1401"/>
      <c r="CJ92" s="1401"/>
      <c r="CK92" s="1401"/>
      <c r="CL92" s="1401"/>
      <c r="CM92" s="1401"/>
      <c r="CN92" s="1401"/>
      <c r="CO92" s="1401"/>
      <c r="CP92" s="1401"/>
      <c r="CQ92" s="1401"/>
      <c r="CR92" s="1401"/>
      <c r="CS92" s="1401"/>
      <c r="CT92" s="1401"/>
      <c r="CU92" s="1401"/>
      <c r="CV92" s="1401"/>
      <c r="CW92" s="1401"/>
      <c r="CX92" s="1401"/>
      <c r="CY92" s="1401"/>
      <c r="CZ92" s="1401"/>
      <c r="DA92" s="1401"/>
      <c r="DB92" s="1401"/>
      <c r="DC92" s="1402"/>
      <c r="DD92" s="1400"/>
      <c r="DE92" s="1400"/>
      <c r="DF92" s="1400"/>
      <c r="DG92" s="1400"/>
      <c r="DH92" s="1400"/>
      <c r="DI92" s="1400"/>
      <c r="DJ92" s="1389"/>
      <c r="DK92" s="1390"/>
      <c r="DL92" s="1390"/>
      <c r="DM92" s="1390"/>
      <c r="DN92" s="1390"/>
      <c r="DO92" s="1391"/>
      <c r="DP92" s="1397"/>
      <c r="DQ92" s="1398"/>
      <c r="DR92" s="1398"/>
      <c r="DS92" s="1398"/>
      <c r="DT92" s="1398"/>
      <c r="DU92" s="1399"/>
    </row>
    <row r="93" spans="1:126" s="453" customFormat="1" ht="36" customHeight="1" x14ac:dyDescent="0.35">
      <c r="A93" s="452"/>
      <c r="B93" s="452"/>
      <c r="C93" s="452"/>
      <c r="D93" s="452"/>
      <c r="E93" s="452"/>
      <c r="F93" s="452"/>
      <c r="G93" s="452"/>
      <c r="H93" s="452"/>
      <c r="I93" s="452"/>
      <c r="J93" s="452"/>
      <c r="K93" s="452"/>
      <c r="L93" s="452"/>
      <c r="M93" s="452"/>
      <c r="N93" s="452"/>
      <c r="O93" s="452"/>
      <c r="P93" s="452"/>
      <c r="Q93" s="452"/>
      <c r="R93" s="452"/>
      <c r="S93" s="452"/>
      <c r="T93" s="452"/>
      <c r="U93" s="452"/>
      <c r="V93" s="452"/>
      <c r="W93" s="452"/>
      <c r="X93" s="452"/>
      <c r="Y93" s="452"/>
      <c r="Z93" s="452"/>
      <c r="AA93" s="1282" t="s">
        <v>11</v>
      </c>
      <c r="AB93" s="1283"/>
      <c r="AC93" s="1283"/>
      <c r="AD93" s="1283"/>
      <c r="AE93" s="1283"/>
      <c r="AF93" s="1283"/>
      <c r="AG93" s="1283"/>
      <c r="AH93" s="1283"/>
      <c r="AI93" s="1283"/>
      <c r="AJ93" s="1283"/>
      <c r="AK93" s="1283"/>
      <c r="AL93" s="1283"/>
      <c r="AM93" s="1283"/>
      <c r="AN93" s="1283"/>
      <c r="AO93" s="1283"/>
      <c r="AP93" s="1283"/>
      <c r="AQ93" s="1283"/>
      <c r="AR93" s="1283"/>
      <c r="AS93" s="1283"/>
      <c r="AT93" s="1283"/>
      <c r="AU93" s="1283"/>
      <c r="AV93" s="1283"/>
      <c r="AW93" s="1283"/>
      <c r="AX93" s="1283"/>
      <c r="AY93" s="1283"/>
      <c r="AZ93" s="1283"/>
      <c r="BA93" s="1283"/>
      <c r="BB93" s="1278">
        <f>DB17</f>
        <v>0</v>
      </c>
      <c r="BC93" s="1278"/>
      <c r="BD93" s="1278"/>
      <c r="BE93" s="1278"/>
      <c r="BF93" s="1278"/>
      <c r="BG93" s="1278"/>
      <c r="BH93" s="1278"/>
      <c r="BI93" s="1278"/>
      <c r="BJ93" s="1278"/>
      <c r="BK93" s="1278"/>
      <c r="BL93" s="1278"/>
      <c r="BM93" s="1278"/>
      <c r="BN93" s="1278"/>
      <c r="BO93" s="1278"/>
      <c r="BP93" s="1278"/>
      <c r="BQ93" s="1278"/>
      <c r="BR93" s="1279"/>
      <c r="BS93" s="1420"/>
      <c r="BT93" s="1277"/>
      <c r="BU93" s="1421"/>
      <c r="BV93" s="482"/>
      <c r="BW93" s="1387" t="s">
        <v>8</v>
      </c>
      <c r="BX93" s="1387"/>
      <c r="BY93" s="1387"/>
      <c r="BZ93" s="1387"/>
      <c r="CA93" s="1387"/>
      <c r="CB93" s="1387"/>
      <c r="CC93" s="1387"/>
      <c r="CD93" s="1387"/>
      <c r="CE93" s="1387"/>
      <c r="CF93" s="1387"/>
      <c r="CG93" s="1387"/>
      <c r="CH93" s="1387"/>
      <c r="CI93" s="1387"/>
      <c r="CJ93" s="1387"/>
      <c r="CK93" s="1387"/>
      <c r="CL93" s="1387"/>
      <c r="CM93" s="1387"/>
      <c r="CN93" s="1387"/>
      <c r="CO93" s="1387"/>
      <c r="CP93" s="1387"/>
      <c r="CQ93" s="1387"/>
      <c r="CR93" s="1387"/>
      <c r="CS93" s="1387"/>
      <c r="CT93" s="1387"/>
      <c r="CU93" s="1387"/>
      <c r="CV93" s="1387"/>
      <c r="CW93" s="1387"/>
      <c r="CX93" s="1387"/>
      <c r="CY93" s="1387"/>
      <c r="CZ93" s="1387"/>
      <c r="DA93" s="1387"/>
      <c r="DB93" s="1387"/>
      <c r="DC93" s="1388"/>
      <c r="DD93" s="1384" t="e">
        <f>DD90*2000/$DB$17</f>
        <v>#DIV/0!</v>
      </c>
      <c r="DE93" s="1385"/>
      <c r="DF93" s="1385"/>
      <c r="DG93" s="1385"/>
      <c r="DH93" s="1385"/>
      <c r="DI93" s="1396"/>
      <c r="DJ93" s="1384" t="e">
        <f>DJ90*2000/$DB$17</f>
        <v>#DIV/0!</v>
      </c>
      <c r="DK93" s="1385"/>
      <c r="DL93" s="1385"/>
      <c r="DM93" s="1385"/>
      <c r="DN93" s="1385"/>
      <c r="DO93" s="1396"/>
      <c r="DP93" s="1384" t="e">
        <f>DP90*2000/$DB$17</f>
        <v>#DIV/0!</v>
      </c>
      <c r="DQ93" s="1385"/>
      <c r="DR93" s="1385"/>
      <c r="DS93" s="1385"/>
      <c r="DT93" s="1385"/>
      <c r="DU93" s="1386"/>
    </row>
    <row r="94" spans="1:126" s="453" customFormat="1" ht="36" customHeight="1" x14ac:dyDescent="0.35">
      <c r="A94" s="452"/>
      <c r="B94" s="452"/>
      <c r="C94" s="452"/>
      <c r="D94" s="452"/>
      <c r="E94" s="452"/>
      <c r="F94" s="452"/>
      <c r="G94" s="452"/>
      <c r="H94" s="452"/>
      <c r="I94" s="452"/>
      <c r="J94" s="452"/>
      <c r="K94" s="452"/>
      <c r="L94" s="452"/>
      <c r="M94" s="452"/>
      <c r="N94" s="452"/>
      <c r="O94" s="452"/>
      <c r="P94" s="452"/>
      <c r="Q94" s="452"/>
      <c r="R94" s="452"/>
      <c r="S94" s="452"/>
      <c r="T94" s="452"/>
      <c r="U94" s="452"/>
      <c r="V94" s="452"/>
      <c r="W94" s="452"/>
      <c r="X94" s="452"/>
      <c r="Y94" s="452"/>
      <c r="Z94" s="452"/>
      <c r="AA94" s="1282" t="s">
        <v>12</v>
      </c>
      <c r="AB94" s="1283"/>
      <c r="AC94" s="1283"/>
      <c r="AD94" s="1283"/>
      <c r="AE94" s="1283"/>
      <c r="AF94" s="1283"/>
      <c r="AG94" s="1283"/>
      <c r="AH94" s="1283"/>
      <c r="AI94" s="1283"/>
      <c r="AJ94" s="1283"/>
      <c r="AK94" s="1283"/>
      <c r="AL94" s="1283"/>
      <c r="AM94" s="1283"/>
      <c r="AN94" s="1283"/>
      <c r="AO94" s="1283"/>
      <c r="AP94" s="1283"/>
      <c r="AQ94" s="1283"/>
      <c r="AR94" s="1283"/>
      <c r="AS94" s="1283"/>
      <c r="AT94" s="1283"/>
      <c r="AU94" s="1283"/>
      <c r="AV94" s="1283"/>
      <c r="AW94" s="1283"/>
      <c r="AX94" s="1283"/>
      <c r="AY94" s="1283"/>
      <c r="AZ94" s="1283"/>
      <c r="BA94" s="1283"/>
      <c r="BB94" s="1278">
        <f>DB19</f>
        <v>0</v>
      </c>
      <c r="BC94" s="1278"/>
      <c r="BD94" s="1278"/>
      <c r="BE94" s="1278"/>
      <c r="BF94" s="1278"/>
      <c r="BG94" s="1278"/>
      <c r="BH94" s="1278"/>
      <c r="BI94" s="1278"/>
      <c r="BJ94" s="1278"/>
      <c r="BK94" s="1278"/>
      <c r="BL94" s="1278"/>
      <c r="BM94" s="1278"/>
      <c r="BN94" s="1278"/>
      <c r="BO94" s="1278"/>
      <c r="BP94" s="1278"/>
      <c r="BQ94" s="1278"/>
      <c r="BR94" s="1279"/>
      <c r="BS94" s="1420"/>
      <c r="BT94" s="1277"/>
      <c r="BU94" s="1421"/>
      <c r="BV94" s="482"/>
      <c r="BW94" s="1387" t="s">
        <v>9</v>
      </c>
      <c r="BX94" s="1387"/>
      <c r="BY94" s="1387"/>
      <c r="BZ94" s="1387"/>
      <c r="CA94" s="1387"/>
      <c r="CB94" s="1387"/>
      <c r="CC94" s="1387"/>
      <c r="CD94" s="1387"/>
      <c r="CE94" s="1387"/>
      <c r="CF94" s="1387"/>
      <c r="CG94" s="1387"/>
      <c r="CH94" s="1387"/>
      <c r="CI94" s="1387"/>
      <c r="CJ94" s="1387"/>
      <c r="CK94" s="1387"/>
      <c r="CL94" s="1387"/>
      <c r="CM94" s="1387"/>
      <c r="CN94" s="1387"/>
      <c r="CO94" s="1387"/>
      <c r="CP94" s="1387"/>
      <c r="CQ94" s="1387"/>
      <c r="CR94" s="1387"/>
      <c r="CS94" s="1387"/>
      <c r="CT94" s="1387"/>
      <c r="CU94" s="1387"/>
      <c r="CV94" s="1387"/>
      <c r="CW94" s="1387"/>
      <c r="CX94" s="1387"/>
      <c r="CY94" s="1387"/>
      <c r="CZ94" s="1387"/>
      <c r="DA94" s="1387"/>
      <c r="DB94" s="1387"/>
      <c r="DC94" s="1388"/>
      <c r="DD94" s="1384" t="e">
        <f>DD91*2000/$DB$17</f>
        <v>#DIV/0!</v>
      </c>
      <c r="DE94" s="1385"/>
      <c r="DF94" s="1385"/>
      <c r="DG94" s="1385"/>
      <c r="DH94" s="1385"/>
      <c r="DI94" s="1396"/>
      <c r="DJ94" s="1384" t="e">
        <f>DJ91*2000/$DB$17</f>
        <v>#DIV/0!</v>
      </c>
      <c r="DK94" s="1385"/>
      <c r="DL94" s="1385"/>
      <c r="DM94" s="1385"/>
      <c r="DN94" s="1385"/>
      <c r="DO94" s="1396"/>
      <c r="DP94" s="1384" t="e">
        <f>DP91*2000/$DB$17</f>
        <v>#DIV/0!</v>
      </c>
      <c r="DQ94" s="1385"/>
      <c r="DR94" s="1385"/>
      <c r="DS94" s="1385"/>
      <c r="DT94" s="1385"/>
      <c r="DU94" s="1386"/>
    </row>
    <row r="95" spans="1:126" ht="36" customHeight="1" x14ac:dyDescent="0.35">
      <c r="AA95" s="1282" t="s">
        <v>13</v>
      </c>
      <c r="AB95" s="1283"/>
      <c r="AC95" s="1283"/>
      <c r="AD95" s="1283"/>
      <c r="AE95" s="1283"/>
      <c r="AF95" s="1283"/>
      <c r="AG95" s="1283"/>
      <c r="AH95" s="1283"/>
      <c r="AI95" s="1283"/>
      <c r="AJ95" s="1283"/>
      <c r="AK95" s="1283"/>
      <c r="AL95" s="1283"/>
      <c r="AM95" s="1283"/>
      <c r="AN95" s="1283"/>
      <c r="AO95" s="1283"/>
      <c r="AP95" s="1283"/>
      <c r="AQ95" s="1283"/>
      <c r="AR95" s="1283"/>
      <c r="AS95" s="1283"/>
      <c r="AT95" s="1283"/>
      <c r="AU95" s="1283"/>
      <c r="AV95" s="1283"/>
      <c r="AW95" s="1283"/>
      <c r="AX95" s="1283"/>
      <c r="AY95" s="1283"/>
      <c r="AZ95" s="1283"/>
      <c r="BA95" s="1283"/>
      <c r="BB95" s="1278">
        <f>DB19</f>
        <v>0</v>
      </c>
      <c r="BC95" s="1278"/>
      <c r="BD95" s="1278"/>
      <c r="BE95" s="1278"/>
      <c r="BF95" s="1278"/>
      <c r="BG95" s="1278"/>
      <c r="BH95" s="1278"/>
      <c r="BI95" s="1278"/>
      <c r="BJ95" s="1278"/>
      <c r="BK95" s="1278"/>
      <c r="BL95" s="1278"/>
      <c r="BM95" s="1278"/>
      <c r="BN95" s="1278"/>
      <c r="BO95" s="1278"/>
      <c r="BP95" s="1278"/>
      <c r="BQ95" s="1278"/>
      <c r="BR95" s="1279"/>
      <c r="BS95" s="1420"/>
      <c r="BT95" s="1277"/>
      <c r="BU95" s="1421"/>
      <c r="BV95" s="481"/>
      <c r="BW95" s="1387" t="s">
        <v>14</v>
      </c>
      <c r="BX95" s="1387"/>
      <c r="BY95" s="1387"/>
      <c r="BZ95" s="1387"/>
      <c r="CA95" s="1387"/>
      <c r="CB95" s="1387"/>
      <c r="CC95" s="1387"/>
      <c r="CD95" s="1387"/>
      <c r="CE95" s="1387"/>
      <c r="CF95" s="1387"/>
      <c r="CG95" s="1387"/>
      <c r="CH95" s="1387"/>
      <c r="CI95" s="1387"/>
      <c r="CJ95" s="1387"/>
      <c r="CK95" s="1387"/>
      <c r="CL95" s="1387"/>
      <c r="CM95" s="1387"/>
      <c r="CN95" s="1387"/>
      <c r="CO95" s="1387"/>
      <c r="CP95" s="1387"/>
      <c r="CQ95" s="1387"/>
      <c r="CR95" s="1387"/>
      <c r="CS95" s="1387"/>
      <c r="CT95" s="1387"/>
      <c r="CU95" s="1387"/>
      <c r="CV95" s="1387"/>
      <c r="CW95" s="1387"/>
      <c r="CX95" s="1387"/>
      <c r="CY95" s="1387"/>
      <c r="CZ95" s="1387"/>
      <c r="DA95" s="1387"/>
      <c r="DB95" s="1387"/>
      <c r="DC95" s="1388"/>
      <c r="DD95" s="1389"/>
      <c r="DE95" s="1390"/>
      <c r="DF95" s="1390"/>
      <c r="DG95" s="1390"/>
      <c r="DH95" s="1390"/>
      <c r="DI95" s="1391"/>
      <c r="DJ95" s="1392" t="e">
        <f>DJ91/DD91</f>
        <v>#DIV/0!</v>
      </c>
      <c r="DK95" s="1392"/>
      <c r="DL95" s="1392"/>
      <c r="DM95" s="1392"/>
      <c r="DN95" s="1392"/>
      <c r="DO95" s="1392"/>
      <c r="DP95" s="1393" t="e">
        <f>DP91/DD91</f>
        <v>#DIV/0!</v>
      </c>
      <c r="DQ95" s="1394"/>
      <c r="DR95" s="1394"/>
      <c r="DS95" s="1394"/>
      <c r="DT95" s="1394"/>
      <c r="DU95" s="1395"/>
    </row>
    <row r="96" spans="1:126" ht="36" customHeight="1" thickBot="1" x14ac:dyDescent="0.4">
      <c r="Y96" s="691"/>
      <c r="Z96" s="690"/>
      <c r="AA96" s="1286" t="s">
        <v>388</v>
      </c>
      <c r="AB96" s="1287"/>
      <c r="AC96" s="1287"/>
      <c r="AD96" s="1287"/>
      <c r="AE96" s="1287"/>
      <c r="AF96" s="1287"/>
      <c r="AG96" s="1287"/>
      <c r="AH96" s="1287"/>
      <c r="AI96" s="1287"/>
      <c r="AJ96" s="1287"/>
      <c r="AK96" s="1287"/>
      <c r="AL96" s="1287"/>
      <c r="AM96" s="1287"/>
      <c r="AN96" s="1287"/>
      <c r="AO96" s="1287"/>
      <c r="AP96" s="1287"/>
      <c r="AQ96" s="1287"/>
      <c r="AR96" s="1287"/>
      <c r="AS96" s="1287"/>
      <c r="AT96" s="1287"/>
      <c r="AU96" s="1287"/>
      <c r="AV96" s="1287"/>
      <c r="AW96" s="1287"/>
      <c r="AX96" s="1287"/>
      <c r="AY96" s="1287"/>
      <c r="AZ96" s="1287"/>
      <c r="BA96" s="1287"/>
      <c r="BB96" s="1280" t="str">
        <f>IF(ISERROR(DB18/1), "Need Actual Hours in 'CD21'", DB18)</f>
        <v>Need Actual Hours in 'CD21'</v>
      </c>
      <c r="BC96" s="1280"/>
      <c r="BD96" s="1280"/>
      <c r="BE96" s="1280"/>
      <c r="BF96" s="1280"/>
      <c r="BG96" s="1280"/>
      <c r="BH96" s="1280"/>
      <c r="BI96" s="1280"/>
      <c r="BJ96" s="1280"/>
      <c r="BK96" s="1280"/>
      <c r="BL96" s="1280"/>
      <c r="BM96" s="1280"/>
      <c r="BN96" s="1280"/>
      <c r="BO96" s="1280"/>
      <c r="BP96" s="1280"/>
      <c r="BQ96" s="1280"/>
      <c r="BR96" s="1281"/>
      <c r="BS96" s="1422"/>
      <c r="BT96" s="1423"/>
      <c r="BU96" s="1424"/>
      <c r="BV96" s="483"/>
      <c r="BW96" s="1312" t="s">
        <v>15</v>
      </c>
      <c r="BX96" s="1312"/>
      <c r="BY96" s="1312"/>
      <c r="BZ96" s="1312"/>
      <c r="CA96" s="1312"/>
      <c r="CB96" s="1312"/>
      <c r="CC96" s="1312"/>
      <c r="CD96" s="1312"/>
      <c r="CE96" s="1312"/>
      <c r="CF96" s="1312"/>
      <c r="CG96" s="1312"/>
      <c r="CH96" s="1312"/>
      <c r="CI96" s="1312"/>
      <c r="CJ96" s="1312"/>
      <c r="CK96" s="1312"/>
      <c r="CL96" s="1312"/>
      <c r="CM96" s="1312"/>
      <c r="CN96" s="1312"/>
      <c r="CO96" s="1312"/>
      <c r="CP96" s="1312"/>
      <c r="CQ96" s="1312"/>
      <c r="CR96" s="1312"/>
      <c r="CS96" s="1312"/>
      <c r="CT96" s="1312"/>
      <c r="CU96" s="1312"/>
      <c r="CV96" s="1312"/>
      <c r="CW96" s="1312"/>
      <c r="CX96" s="1312"/>
      <c r="CY96" s="1312"/>
      <c r="CZ96" s="1312"/>
      <c r="DA96" s="1312"/>
      <c r="DB96" s="1312"/>
      <c r="DC96" s="1313"/>
      <c r="DD96" s="1303" t="e">
        <f>(DD93-DD94)*100/DD93</f>
        <v>#DIV/0!</v>
      </c>
      <c r="DE96" s="1304"/>
      <c r="DF96" s="1304"/>
      <c r="DG96" s="1304"/>
      <c r="DH96" s="1304"/>
      <c r="DI96" s="1314"/>
      <c r="DJ96" s="1303" t="e">
        <f>(DJ93-DJ94)*100/DJ93</f>
        <v>#DIV/0!</v>
      </c>
      <c r="DK96" s="1304"/>
      <c r="DL96" s="1304"/>
      <c r="DM96" s="1304"/>
      <c r="DN96" s="1304"/>
      <c r="DO96" s="1314"/>
      <c r="DP96" s="1303" t="e">
        <f>(DP93-DP94)*100/DP93</f>
        <v>#DIV/0!</v>
      </c>
      <c r="DQ96" s="1304"/>
      <c r="DR96" s="1304"/>
      <c r="DS96" s="1304"/>
      <c r="DT96" s="1304"/>
      <c r="DU96" s="1305"/>
    </row>
    <row r="97" spans="1:139" s="492" customFormat="1" ht="36" customHeight="1" thickTop="1" thickBot="1" x14ac:dyDescent="0.25">
      <c r="A97" s="1284"/>
      <c r="B97" s="1284"/>
      <c r="C97" s="1284"/>
      <c r="D97" s="1284"/>
      <c r="E97" s="1284"/>
      <c r="F97" s="1284"/>
      <c r="G97" s="1284"/>
      <c r="H97" s="1284"/>
      <c r="I97" s="1284"/>
      <c r="J97" s="1284"/>
      <c r="K97" s="1284"/>
      <c r="L97" s="1284"/>
      <c r="M97" s="1284"/>
      <c r="N97" s="1284"/>
      <c r="O97" s="1284"/>
      <c r="P97" s="1284"/>
      <c r="Q97" s="1284"/>
      <c r="R97" s="1284"/>
      <c r="S97" s="1284"/>
      <c r="T97" s="1284"/>
      <c r="U97" s="1284"/>
      <c r="V97" s="1284"/>
      <c r="W97" s="1284"/>
      <c r="X97" s="1284"/>
      <c r="Y97" s="1284"/>
      <c r="Z97" s="1284"/>
      <c r="AA97" s="1284"/>
      <c r="AB97" s="1284"/>
      <c r="AC97" s="1284"/>
      <c r="AD97" s="1284"/>
      <c r="AE97" s="1284"/>
      <c r="AF97" s="1284"/>
      <c r="AG97" s="1284"/>
      <c r="AH97" s="1284"/>
      <c r="AI97" s="1284"/>
      <c r="AJ97" s="1284"/>
      <c r="AK97" s="1284"/>
      <c r="AL97" s="1284"/>
      <c r="AM97" s="1284"/>
      <c r="AN97" s="1284"/>
      <c r="AO97" s="1284"/>
      <c r="AP97" s="1284"/>
      <c r="AQ97" s="1284"/>
      <c r="AR97" s="1284"/>
      <c r="AS97" s="1284"/>
      <c r="AT97" s="1284"/>
      <c r="AU97" s="1284"/>
      <c r="AV97" s="1284"/>
      <c r="AW97" s="1284"/>
      <c r="AX97" s="1284"/>
      <c r="AY97" s="1284"/>
      <c r="AZ97" s="1284"/>
      <c r="BA97" s="1284"/>
      <c r="BB97" s="1284"/>
      <c r="BC97" s="1284"/>
      <c r="BD97" s="1284"/>
      <c r="BE97" s="1284"/>
      <c r="BF97" s="1284"/>
      <c r="BG97" s="1284"/>
      <c r="BH97" s="1284"/>
      <c r="BI97" s="1284"/>
      <c r="BJ97" s="1284"/>
      <c r="BK97" s="1284"/>
      <c r="BL97" s="1284"/>
      <c r="BM97" s="1284"/>
      <c r="BN97" s="1284"/>
      <c r="BO97" s="1284"/>
      <c r="BP97" s="1284"/>
      <c r="BQ97" s="1284"/>
      <c r="BR97" s="1284"/>
      <c r="BS97" s="1284"/>
      <c r="BT97" s="1284"/>
      <c r="BU97" s="1284"/>
      <c r="BV97" s="1284"/>
      <c r="BW97" s="1284"/>
      <c r="BX97" s="1284"/>
      <c r="BY97" s="1284"/>
      <c r="BZ97" s="1284"/>
      <c r="CA97" s="1284"/>
      <c r="CB97" s="1284"/>
      <c r="CC97" s="1284"/>
      <c r="CD97" s="1284"/>
      <c r="CE97" s="1284"/>
      <c r="CF97" s="1284"/>
      <c r="CG97" s="1284"/>
      <c r="CH97" s="1284"/>
      <c r="CI97" s="1284"/>
      <c r="CJ97" s="1284"/>
      <c r="CK97" s="1284"/>
      <c r="CL97" s="1284"/>
      <c r="CM97" s="1284"/>
      <c r="CN97" s="1284"/>
      <c r="CO97" s="1284"/>
      <c r="CP97" s="1284"/>
      <c r="CQ97" s="1284"/>
      <c r="CR97" s="1284"/>
      <c r="CS97" s="1284"/>
      <c r="CT97" s="1284"/>
      <c r="CU97" s="1284"/>
      <c r="CV97" s="1284"/>
      <c r="CW97" s="1284"/>
      <c r="CX97" s="1284"/>
      <c r="CY97" s="1284"/>
      <c r="CZ97" s="1284"/>
      <c r="DA97" s="1284"/>
      <c r="DB97" s="1284"/>
      <c r="DC97" s="1284"/>
      <c r="DD97" s="1284"/>
      <c r="DE97" s="1284"/>
      <c r="DF97" s="1284"/>
      <c r="DG97" s="1284"/>
      <c r="DH97" s="1284"/>
      <c r="DI97" s="1284"/>
      <c r="DJ97" s="1284"/>
      <c r="DK97" s="1284"/>
      <c r="DL97" s="1284"/>
      <c r="DM97" s="1284"/>
      <c r="DN97" s="1284"/>
      <c r="DO97" s="1284"/>
      <c r="DP97" s="1284"/>
      <c r="DQ97" s="1284"/>
      <c r="DR97" s="1284"/>
      <c r="DS97" s="1284"/>
      <c r="DT97" s="1284"/>
      <c r="DU97" s="1284"/>
      <c r="DV97" s="1284"/>
    </row>
    <row r="98" spans="1:139" s="492" customFormat="1" ht="36" customHeight="1" thickBot="1" x14ac:dyDescent="0.25">
      <c r="A98" s="1597"/>
      <c r="B98" s="1318"/>
      <c r="C98" s="1318"/>
      <c r="D98" s="1318"/>
      <c r="E98" s="1318"/>
      <c r="F98" s="1318"/>
      <c r="G98" s="1318"/>
      <c r="H98" s="1318"/>
      <c r="I98" s="1318"/>
      <c r="J98" s="1318"/>
      <c r="K98" s="1318"/>
      <c r="L98" s="1318"/>
      <c r="M98" s="1318"/>
      <c r="N98" s="1318"/>
      <c r="O98" s="1318"/>
      <c r="P98" s="1318"/>
      <c r="Q98" s="1318"/>
      <c r="R98" s="1318"/>
      <c r="S98" s="1318"/>
      <c r="T98" s="1318"/>
      <c r="U98" s="1318"/>
      <c r="V98" s="1318"/>
      <c r="W98" s="1318"/>
      <c r="X98" s="1318"/>
      <c r="Y98" s="1318"/>
      <c r="Z98" s="1318"/>
      <c r="AA98" s="1318"/>
      <c r="AB98" s="1318"/>
      <c r="AC98" s="1318"/>
      <c r="AD98" s="1318"/>
      <c r="AE98" s="1318"/>
      <c r="AF98" s="1318"/>
      <c r="AG98" s="1318"/>
      <c r="AH98" s="1318"/>
      <c r="AI98" s="1318"/>
      <c r="AJ98" s="1318"/>
      <c r="AK98" s="1318"/>
      <c r="AL98" s="1318"/>
      <c r="AM98" s="1318"/>
      <c r="AN98" s="1318"/>
      <c r="AO98" s="1318"/>
      <c r="AP98" s="1318"/>
      <c r="AQ98" s="1318"/>
      <c r="AR98" s="1318"/>
      <c r="AS98" s="1318"/>
      <c r="AT98" s="1318"/>
      <c r="AU98" s="1318"/>
      <c r="AV98" s="1318"/>
      <c r="AW98" s="1318"/>
      <c r="AX98" s="1318"/>
      <c r="AY98" s="1318"/>
      <c r="AZ98" s="1318"/>
      <c r="BA98" s="1318"/>
      <c r="BB98" s="1318"/>
      <c r="BC98" s="1318"/>
      <c r="BD98" s="1318"/>
      <c r="BE98" s="1318"/>
      <c r="BF98" s="1318"/>
      <c r="BG98" s="1318"/>
      <c r="BH98" s="1318"/>
      <c r="BI98" s="1318"/>
      <c r="BJ98" s="1318"/>
      <c r="BK98" s="1318"/>
      <c r="BL98" s="1318"/>
      <c r="BM98" s="1318"/>
      <c r="BN98" s="1318"/>
      <c r="BO98" s="1318"/>
      <c r="BP98" s="1318"/>
      <c r="BQ98" s="1318"/>
      <c r="BR98" s="1318"/>
      <c r="BS98" s="1318"/>
      <c r="BT98" s="1318"/>
      <c r="BU98" s="1318"/>
      <c r="BV98" s="1318"/>
      <c r="BW98" s="1318"/>
      <c r="BX98" s="1318"/>
      <c r="BY98" s="1318"/>
      <c r="BZ98" s="1318"/>
      <c r="CA98" s="1318"/>
      <c r="CB98" s="1318"/>
      <c r="CC98" s="1318"/>
      <c r="CD98" s="1318"/>
      <c r="CE98" s="1318"/>
      <c r="CF98" s="1318"/>
      <c r="CG98" s="1318"/>
      <c r="CH98" s="1318"/>
      <c r="CI98" s="1318"/>
      <c r="CJ98" s="1318"/>
      <c r="CK98" s="1318"/>
      <c r="CL98" s="1318"/>
      <c r="CM98" s="1318"/>
      <c r="CN98" s="1318"/>
      <c r="CO98" s="1318"/>
      <c r="CP98" s="1318"/>
      <c r="CQ98" s="1318"/>
      <c r="CR98" s="1318"/>
      <c r="CS98" s="1318"/>
      <c r="CT98" s="1318"/>
      <c r="CU98" s="1318"/>
      <c r="CV98" s="1318"/>
      <c r="CW98" s="1318"/>
      <c r="CX98" s="1318"/>
      <c r="CY98" s="1318"/>
      <c r="CZ98" s="1318"/>
      <c r="DA98" s="1318"/>
      <c r="DB98" s="1318"/>
      <c r="DC98" s="1318"/>
      <c r="DD98" s="1318"/>
      <c r="DE98" s="1318"/>
      <c r="DF98" s="1318"/>
      <c r="DG98" s="1318"/>
      <c r="DH98" s="1318"/>
      <c r="DI98" s="1318"/>
      <c r="DJ98" s="1318"/>
      <c r="DK98" s="1318"/>
      <c r="DL98" s="1318"/>
      <c r="DM98" s="1318"/>
      <c r="DN98" s="1318"/>
      <c r="DO98" s="1318"/>
      <c r="DP98" s="1318"/>
      <c r="DQ98" s="1318"/>
      <c r="DR98" s="1318"/>
      <c r="DS98" s="1318"/>
      <c r="DT98" s="1318"/>
      <c r="DU98" s="1318"/>
      <c r="DV98" s="1550"/>
    </row>
    <row r="99" spans="1:139" s="492" customFormat="1" ht="36" customHeight="1" thickBot="1" x14ac:dyDescent="0.25">
      <c r="A99" s="1553"/>
      <c r="B99" s="1553"/>
      <c r="C99" s="1553"/>
      <c r="D99" s="1553"/>
      <c r="E99" s="1553"/>
      <c r="F99" s="1553"/>
      <c r="G99" s="1553"/>
      <c r="H99" s="1553"/>
      <c r="I99" s="1553"/>
      <c r="J99" s="1553"/>
      <c r="K99" s="1553"/>
      <c r="L99" s="1553"/>
      <c r="M99" s="1553"/>
      <c r="N99" s="1553"/>
      <c r="O99" s="1553"/>
      <c r="P99" s="1553"/>
      <c r="Q99" s="1553"/>
      <c r="R99" s="1553"/>
      <c r="S99" s="1553"/>
      <c r="T99" s="1553"/>
      <c r="U99" s="1553"/>
      <c r="V99" s="1553"/>
      <c r="W99" s="1553"/>
      <c r="X99" s="1553"/>
      <c r="Y99" s="1553"/>
      <c r="Z99" s="1553"/>
      <c r="AA99" s="1553"/>
      <c r="AB99" s="1553"/>
      <c r="AC99" s="1553"/>
      <c r="AD99" s="1553"/>
      <c r="AE99" s="1553"/>
      <c r="AF99" s="1553"/>
      <c r="AG99" s="1553"/>
      <c r="AH99" s="1553"/>
      <c r="AI99" s="1553"/>
      <c r="AJ99" s="1553"/>
      <c r="AK99" s="1553"/>
      <c r="AL99" s="1553"/>
      <c r="AM99" s="1553"/>
      <c r="AN99" s="1553"/>
      <c r="AO99" s="1553"/>
      <c r="AP99" s="1553"/>
      <c r="AQ99" s="1553"/>
      <c r="AR99" s="1553"/>
      <c r="AS99" s="1553"/>
      <c r="AT99" s="1553"/>
      <c r="AU99" s="1553"/>
      <c r="AV99" s="1553"/>
      <c r="AW99" s="1553"/>
      <c r="AX99" s="1553"/>
      <c r="AY99" s="1553"/>
      <c r="AZ99" s="1553"/>
      <c r="BA99" s="1553"/>
      <c r="BB99" s="1553"/>
      <c r="BC99" s="1553"/>
      <c r="BD99" s="1553"/>
      <c r="BE99" s="1553"/>
      <c r="BF99" s="1553"/>
      <c r="BG99" s="1553"/>
      <c r="BH99" s="1553"/>
      <c r="BI99" s="1553"/>
      <c r="BJ99" s="1553"/>
      <c r="BK99" s="1553"/>
      <c r="BL99" s="1553"/>
      <c r="BM99" s="1553"/>
      <c r="BN99" s="1553"/>
      <c r="BO99" s="1553"/>
      <c r="BP99" s="1553"/>
      <c r="BQ99" s="1553"/>
      <c r="BR99" s="1553"/>
      <c r="BS99" s="1553"/>
      <c r="BT99" s="1553"/>
      <c r="BU99" s="1553"/>
      <c r="BV99" s="1553"/>
      <c r="BW99" s="1553"/>
      <c r="BX99" s="1553"/>
      <c r="BY99" s="1553"/>
      <c r="BZ99" s="1553"/>
      <c r="CA99" s="1553"/>
      <c r="CB99" s="1553"/>
      <c r="CC99" s="1553"/>
      <c r="CD99" s="1553"/>
      <c r="CE99" s="1553"/>
      <c r="CF99" s="1553"/>
      <c r="CG99" s="1553"/>
      <c r="CH99" s="1553"/>
      <c r="CI99" s="1553"/>
      <c r="CJ99" s="1553"/>
      <c r="CK99" s="1553"/>
      <c r="CL99" s="1553"/>
      <c r="CM99" s="1553"/>
      <c r="CN99" s="1553"/>
      <c r="CO99" s="1553"/>
      <c r="CP99" s="1553"/>
      <c r="CQ99" s="1553"/>
      <c r="CR99" s="1553"/>
      <c r="CS99" s="1553"/>
      <c r="CT99" s="1553"/>
      <c r="CU99" s="1553"/>
      <c r="CV99" s="1553"/>
      <c r="CW99" s="1553"/>
      <c r="CX99" s="1553"/>
      <c r="CY99" s="1553"/>
      <c r="CZ99" s="1553"/>
      <c r="DA99" s="1553"/>
      <c r="DB99" s="1553"/>
      <c r="DC99" s="1553"/>
      <c r="DD99" s="1553"/>
      <c r="DE99" s="1553"/>
      <c r="DF99" s="1553"/>
      <c r="DG99" s="1553"/>
      <c r="DH99" s="1553"/>
      <c r="DI99" s="1553"/>
      <c r="DJ99" s="1553"/>
      <c r="DK99" s="1553"/>
      <c r="DL99" s="1553"/>
      <c r="DM99" s="1553"/>
      <c r="DN99" s="1553"/>
      <c r="DO99" s="1553"/>
      <c r="DP99" s="1553"/>
      <c r="DQ99" s="1553"/>
      <c r="DR99" s="1553"/>
      <c r="DS99" s="1553"/>
      <c r="DT99" s="1553"/>
      <c r="DU99" s="1553"/>
      <c r="DV99" s="1553"/>
    </row>
    <row r="100" spans="1:139" s="494" customFormat="1" ht="63" thickTop="1" thickBot="1" x14ac:dyDescent="0.9">
      <c r="A100" s="1319" t="s">
        <v>70</v>
      </c>
      <c r="B100" s="1320"/>
      <c r="C100" s="1320"/>
      <c r="D100" s="1320"/>
      <c r="E100" s="1320"/>
      <c r="F100" s="1320"/>
      <c r="G100" s="1320"/>
      <c r="H100" s="1320"/>
      <c r="I100" s="1320"/>
      <c r="J100" s="1320"/>
      <c r="K100" s="1320"/>
      <c r="L100" s="1320"/>
      <c r="M100" s="1320"/>
      <c r="N100" s="1320"/>
      <c r="O100" s="1320"/>
      <c r="P100" s="1320"/>
      <c r="Q100" s="1320"/>
      <c r="R100" s="1320"/>
      <c r="S100" s="1320"/>
      <c r="T100" s="1320"/>
      <c r="U100" s="1320"/>
      <c r="V100" s="1320"/>
      <c r="W100" s="1320"/>
      <c r="X100" s="1320"/>
      <c r="Y100" s="1320"/>
      <c r="Z100" s="1320"/>
      <c r="AA100" s="1320"/>
      <c r="AB100" s="1320"/>
      <c r="AC100" s="1320"/>
      <c r="AD100" s="1320"/>
      <c r="AE100" s="1320"/>
      <c r="AF100" s="1320"/>
      <c r="AG100" s="1320"/>
      <c r="AH100" s="1320"/>
      <c r="AI100" s="1320"/>
      <c r="AJ100" s="1320"/>
      <c r="AK100" s="1320"/>
      <c r="AL100" s="1320"/>
      <c r="AM100" s="1320"/>
      <c r="AN100" s="1320"/>
      <c r="AO100" s="1320"/>
      <c r="AP100" s="1320"/>
      <c r="AQ100" s="1320"/>
      <c r="AR100" s="1320"/>
      <c r="AS100" s="1320"/>
      <c r="AT100" s="1320"/>
      <c r="AU100" s="1320"/>
      <c r="AV100" s="1320"/>
      <c r="AW100" s="1320"/>
      <c r="AX100" s="1320"/>
      <c r="AY100" s="1320"/>
      <c r="AZ100" s="1320"/>
      <c r="BA100" s="1320"/>
      <c r="BB100" s="1320"/>
      <c r="BC100" s="1320"/>
      <c r="BD100" s="1320"/>
      <c r="BE100" s="1320"/>
      <c r="BF100" s="1320"/>
      <c r="BG100" s="1320"/>
      <c r="BH100" s="1320"/>
      <c r="BI100" s="1320"/>
      <c r="BJ100" s="1320"/>
      <c r="BK100" s="1320"/>
      <c r="BL100" s="1321"/>
      <c r="BM100" s="496"/>
      <c r="BN100" s="496"/>
      <c r="BO100" s="496"/>
      <c r="BP100" s="496"/>
      <c r="BQ100" s="496"/>
      <c r="BR100" s="496"/>
      <c r="BS100" s="496"/>
      <c r="BT100" s="496"/>
      <c r="BU100" s="496"/>
      <c r="BV100" s="496"/>
      <c r="BW100" s="496"/>
      <c r="BX100" s="496"/>
      <c r="BY100" s="496"/>
      <c r="BZ100" s="496"/>
      <c r="CA100" s="496"/>
      <c r="CB100" s="496"/>
      <c r="CC100" s="496"/>
      <c r="CD100" s="496"/>
      <c r="CE100" s="496"/>
      <c r="CF100" s="496"/>
      <c r="CG100" s="496"/>
      <c r="CH100" s="496"/>
      <c r="CI100" s="496"/>
      <c r="CJ100" s="496"/>
      <c r="CK100" s="496"/>
      <c r="CL100" s="496"/>
      <c r="CM100" s="496"/>
      <c r="CN100" s="496"/>
      <c r="CO100" s="496"/>
      <c r="CP100" s="496"/>
      <c r="CQ100" s="496"/>
      <c r="CR100" s="496"/>
      <c r="CS100" s="496"/>
      <c r="CT100" s="496"/>
      <c r="CU100" s="496"/>
      <c r="CV100" s="496"/>
      <c r="CW100" s="496"/>
      <c r="CX100" s="496"/>
      <c r="CY100" s="496"/>
      <c r="CZ100" s="496"/>
      <c r="DA100" s="496"/>
      <c r="DB100" s="496"/>
      <c r="DC100" s="496"/>
      <c r="DD100" s="496"/>
      <c r="DE100" s="496"/>
      <c r="DF100" s="496"/>
      <c r="DG100" s="496"/>
      <c r="DH100" s="496"/>
      <c r="DI100" s="496"/>
      <c r="DJ100" s="496"/>
      <c r="DK100" s="496"/>
      <c r="DL100" s="496"/>
      <c r="DM100" s="496"/>
      <c r="DN100" s="496"/>
      <c r="DO100" s="496"/>
      <c r="DP100" s="496"/>
      <c r="DQ100" s="496"/>
      <c r="DR100" s="496"/>
      <c r="DS100" s="496"/>
      <c r="DT100" s="496"/>
      <c r="DU100" s="496"/>
      <c r="DV100" s="496"/>
      <c r="DY100" s="500"/>
      <c r="DZ100" s="500"/>
      <c r="EA100" s="500"/>
      <c r="EB100" s="500"/>
      <c r="EC100" s="500"/>
      <c r="ED100" s="500"/>
      <c r="EE100" s="500"/>
      <c r="EF100" s="500"/>
      <c r="EG100" s="500"/>
      <c r="EH100" s="500"/>
      <c r="EI100" s="500"/>
    </row>
    <row r="101" spans="1:139" ht="36" customHeight="1" thickTop="1" thickBot="1" x14ac:dyDescent="0.35">
      <c r="A101" s="1551"/>
      <c r="B101" s="1551"/>
      <c r="C101" s="1551"/>
      <c r="D101" s="1551"/>
      <c r="E101" s="1551"/>
      <c r="F101" s="1551"/>
      <c r="G101" s="1551"/>
      <c r="H101" s="1551"/>
      <c r="I101" s="1551"/>
      <c r="J101" s="1551"/>
      <c r="K101" s="1551"/>
      <c r="L101" s="1551"/>
      <c r="M101" s="1551"/>
      <c r="N101" s="1551"/>
      <c r="O101" s="1551"/>
      <c r="P101" s="1551"/>
      <c r="Q101" s="1551"/>
      <c r="R101" s="1551"/>
      <c r="S101" s="1551"/>
      <c r="T101" s="1551"/>
      <c r="U101" s="1551"/>
      <c r="V101" s="1551"/>
      <c r="W101" s="1551"/>
      <c r="X101" s="1551"/>
      <c r="Y101" s="1551"/>
      <c r="Z101" s="1551"/>
      <c r="AA101" s="1551"/>
      <c r="AB101" s="1551"/>
      <c r="AC101" s="1551"/>
      <c r="AD101" s="1551"/>
      <c r="AE101" s="1551"/>
      <c r="AF101" s="1551"/>
      <c r="AG101" s="1551"/>
      <c r="AH101" s="1551"/>
      <c r="AI101" s="1551"/>
      <c r="AJ101" s="1551"/>
      <c r="AK101" s="1551"/>
      <c r="AL101" s="1551"/>
      <c r="AM101" s="1551"/>
      <c r="AN101" s="1551"/>
      <c r="AO101" s="1551"/>
      <c r="AP101" s="1551"/>
      <c r="AQ101" s="1551"/>
      <c r="AR101" s="1551"/>
      <c r="AS101" s="1551"/>
      <c r="AT101" s="1551"/>
      <c r="AU101" s="1551"/>
      <c r="AV101" s="1551"/>
      <c r="AW101" s="1551"/>
      <c r="AX101" s="1551"/>
      <c r="AY101" s="1551"/>
      <c r="AZ101" s="1551"/>
      <c r="BA101" s="1551"/>
      <c r="BB101" s="1551"/>
      <c r="BC101" s="1551"/>
      <c r="BD101" s="1551"/>
      <c r="BE101" s="1551"/>
      <c r="BF101" s="1551"/>
      <c r="BG101" s="1551"/>
      <c r="BH101" s="1551"/>
      <c r="BI101" s="1551"/>
      <c r="BJ101" s="1551"/>
      <c r="BK101" s="1551"/>
      <c r="BL101" s="1551"/>
      <c r="BM101" s="495"/>
      <c r="BN101" s="495"/>
      <c r="BO101" s="495"/>
      <c r="BP101" s="495"/>
      <c r="BQ101" s="495"/>
      <c r="BR101" s="495"/>
      <c r="BS101" s="495"/>
      <c r="BT101" s="495"/>
      <c r="BU101" s="495"/>
      <c r="BV101" s="495"/>
      <c r="BW101" s="495"/>
      <c r="BX101" s="495"/>
      <c r="BY101" s="495"/>
      <c r="BZ101" s="495"/>
      <c r="CA101" s="495"/>
      <c r="CB101" s="495"/>
      <c r="CC101" s="495"/>
      <c r="CD101" s="495"/>
      <c r="CE101" s="495"/>
      <c r="CF101" s="495"/>
      <c r="CG101" s="495"/>
      <c r="CH101" s="495"/>
      <c r="CI101" s="495"/>
      <c r="CJ101" s="495"/>
      <c r="CK101" s="495"/>
      <c r="CL101" s="495"/>
      <c r="CM101" s="495"/>
      <c r="CN101" s="495"/>
      <c r="CO101" s="495"/>
      <c r="CP101" s="495"/>
      <c r="CQ101" s="495"/>
      <c r="CR101" s="495"/>
      <c r="CS101" s="495"/>
      <c r="CT101" s="495"/>
      <c r="CU101" s="495"/>
      <c r="CV101" s="495"/>
      <c r="CW101" s="495"/>
      <c r="CX101" s="495"/>
      <c r="CY101" s="495"/>
      <c r="CZ101" s="495"/>
      <c r="DA101" s="495"/>
      <c r="DB101" s="495"/>
      <c r="DC101" s="495"/>
      <c r="DD101" s="495"/>
      <c r="DE101" s="495"/>
      <c r="DF101" s="495"/>
      <c r="DG101" s="495"/>
      <c r="DH101" s="495"/>
      <c r="DI101" s="495"/>
      <c r="DJ101" s="495"/>
      <c r="DK101" s="495"/>
      <c r="DL101" s="495"/>
      <c r="DM101" s="495"/>
      <c r="DN101" s="495"/>
      <c r="DO101" s="495"/>
      <c r="DP101" s="495"/>
      <c r="DQ101" s="495"/>
      <c r="DR101" s="495"/>
      <c r="DS101" s="495"/>
      <c r="DT101" s="495"/>
      <c r="DU101" s="495"/>
      <c r="DV101" s="495"/>
      <c r="DY101" s="500"/>
      <c r="DZ101" s="500"/>
      <c r="EA101" s="500"/>
      <c r="EB101" s="500"/>
      <c r="EC101" s="500"/>
      <c r="ED101" s="500"/>
      <c r="EE101" s="500"/>
      <c r="EF101" s="500"/>
      <c r="EG101" s="500"/>
      <c r="EH101" s="500"/>
      <c r="EI101" s="500"/>
    </row>
    <row r="102" spans="1:139" s="493" customFormat="1" ht="47.25" thickTop="1" thickBot="1" x14ac:dyDescent="0.7">
      <c r="A102" s="1315" t="s">
        <v>18</v>
      </c>
      <c r="B102" s="1316"/>
      <c r="C102" s="1316"/>
      <c r="D102" s="1316"/>
      <c r="E102" s="1316"/>
      <c r="F102" s="1316"/>
      <c r="G102" s="1316"/>
      <c r="H102" s="1316"/>
      <c r="I102" s="1316"/>
      <c r="J102" s="1316"/>
      <c r="K102" s="1316"/>
      <c r="L102" s="1316"/>
      <c r="M102" s="1316"/>
      <c r="N102" s="1316"/>
      <c r="O102" s="1316"/>
      <c r="P102" s="1316"/>
      <c r="Q102" s="1316"/>
      <c r="R102" s="1316"/>
      <c r="S102" s="1316"/>
      <c r="T102" s="1316"/>
      <c r="U102" s="1316"/>
      <c r="V102" s="1316"/>
      <c r="W102" s="1316"/>
      <c r="X102" s="1316"/>
      <c r="Y102" s="1316"/>
      <c r="Z102" s="1316"/>
      <c r="AA102" s="1316"/>
      <c r="AB102" s="1316"/>
      <c r="AC102" s="1316"/>
      <c r="AD102" s="1316"/>
      <c r="AE102" s="1316"/>
      <c r="AF102" s="1316"/>
      <c r="AG102" s="1316"/>
      <c r="AH102" s="1316"/>
      <c r="AI102" s="1316"/>
      <c r="AJ102" s="1316"/>
      <c r="AK102" s="1316"/>
      <c r="AL102" s="1316"/>
      <c r="AM102" s="1316"/>
      <c r="AN102" s="1316"/>
      <c r="AO102" s="1316"/>
      <c r="AP102" s="1316"/>
      <c r="AQ102" s="1316"/>
      <c r="AR102" s="1316"/>
      <c r="AS102" s="1316"/>
      <c r="AT102" s="1316"/>
      <c r="AU102" s="1316"/>
      <c r="AV102" s="1316"/>
      <c r="AW102" s="1316"/>
      <c r="AX102" s="1316"/>
      <c r="AY102" s="1316"/>
      <c r="AZ102" s="1316"/>
      <c r="BA102" s="1316"/>
      <c r="BB102" s="1316"/>
      <c r="BC102" s="1316"/>
      <c r="BD102" s="1316"/>
      <c r="BE102" s="1316"/>
      <c r="BF102" s="1316"/>
      <c r="BG102" s="1316"/>
      <c r="BH102" s="1316"/>
      <c r="BI102" s="1316"/>
      <c r="BJ102" s="1316"/>
      <c r="BK102" s="1316"/>
      <c r="BL102" s="1317"/>
      <c r="BM102" s="497"/>
      <c r="DY102" s="87"/>
      <c r="DZ102" s="87"/>
      <c r="EA102" s="87"/>
      <c r="EB102" s="87"/>
      <c r="EC102" s="87"/>
      <c r="ED102" s="87"/>
      <c r="EE102" s="87"/>
      <c r="EF102" s="87"/>
      <c r="EG102" s="87"/>
      <c r="EH102" s="87"/>
      <c r="EI102" s="87"/>
    </row>
    <row r="103" spans="1:139" ht="24.75" x14ac:dyDescent="0.35">
      <c r="A103" s="1555" t="s">
        <v>993</v>
      </c>
      <c r="B103" s="1382"/>
      <c r="C103" s="1382"/>
      <c r="D103" s="1382"/>
      <c r="E103" s="1382"/>
      <c r="F103" s="1382"/>
      <c r="G103" s="1382" t="s">
        <v>990</v>
      </c>
      <c r="H103" s="1382"/>
      <c r="I103" s="1382"/>
      <c r="J103" s="1382"/>
      <c r="K103" s="1382"/>
      <c r="L103" s="1382"/>
      <c r="M103" s="1382"/>
      <c r="N103" s="1382"/>
      <c r="O103" s="1382"/>
      <c r="P103" s="1382"/>
      <c r="Q103" s="1382"/>
      <c r="R103" s="1382"/>
      <c r="S103" s="1382"/>
      <c r="T103" s="1382"/>
      <c r="U103" s="1382"/>
      <c r="V103" s="1382"/>
      <c r="W103" s="1382"/>
      <c r="X103" s="1382"/>
      <c r="Y103" s="1382"/>
      <c r="Z103" s="1382"/>
      <c r="AA103" s="1382"/>
      <c r="AB103" s="1382"/>
      <c r="AC103" s="1382"/>
      <c r="AD103" s="1382" t="s">
        <v>19</v>
      </c>
      <c r="AE103" s="1382"/>
      <c r="AF103" s="1382"/>
      <c r="AG103" s="1382"/>
      <c r="AH103" s="1382"/>
      <c r="AI103" s="1382"/>
      <c r="AJ103" s="1382"/>
      <c r="AK103" s="1382"/>
      <c r="AL103" s="1382"/>
      <c r="AM103" s="1382"/>
      <c r="AN103" s="1382"/>
      <c r="AO103" s="1382"/>
      <c r="AP103" s="1382"/>
      <c r="AQ103" s="1382"/>
      <c r="AR103" s="1382"/>
      <c r="AS103" s="1382"/>
      <c r="AT103" s="1382"/>
      <c r="AU103" s="1382"/>
      <c r="AV103" s="1382"/>
      <c r="AW103" s="1382"/>
      <c r="AX103" s="1383"/>
      <c r="AY103" s="1362"/>
      <c r="AZ103" s="1277"/>
      <c r="BA103" s="1277"/>
      <c r="BB103" s="1277"/>
      <c r="BC103" s="1277"/>
      <c r="BD103" s="1277"/>
      <c r="BE103" s="1277"/>
      <c r="BF103" s="1277"/>
      <c r="BG103" s="1277"/>
      <c r="BH103" s="1277"/>
      <c r="BI103" s="1277"/>
      <c r="BJ103" s="1277"/>
      <c r="BK103" s="1277"/>
      <c r="BL103" s="1329"/>
      <c r="DY103" s="500"/>
      <c r="DZ103" s="500"/>
      <c r="EA103" s="500"/>
      <c r="EB103" s="500"/>
      <c r="EC103" s="500"/>
      <c r="ED103" s="500"/>
      <c r="EE103" s="500"/>
      <c r="EF103" s="500"/>
      <c r="EG103" s="500"/>
      <c r="EH103" s="500"/>
      <c r="EI103" s="500"/>
    </row>
    <row r="104" spans="1:139" ht="26.25" x14ac:dyDescent="0.45">
      <c r="A104" s="1379" t="s">
        <v>653</v>
      </c>
      <c r="B104" s="1380"/>
      <c r="C104" s="1380"/>
      <c r="D104" s="1380"/>
      <c r="E104" s="1380"/>
      <c r="F104" s="1380"/>
      <c r="G104" s="1552"/>
      <c r="H104" s="1552"/>
      <c r="I104" s="1552"/>
      <c r="J104" s="1552"/>
      <c r="K104" s="1552"/>
      <c r="L104" s="1552"/>
      <c r="M104" s="1552"/>
      <c r="N104" s="1552"/>
      <c r="O104" s="1552"/>
      <c r="P104" s="1552"/>
      <c r="Q104" s="1552"/>
      <c r="R104" s="1552"/>
      <c r="S104" s="1552"/>
      <c r="T104" s="1552"/>
      <c r="U104" s="1552"/>
      <c r="V104" s="1552"/>
      <c r="W104" s="1552"/>
      <c r="X104" s="1552"/>
      <c r="Y104" s="1552"/>
      <c r="Z104" s="1552"/>
      <c r="AA104" s="1552"/>
      <c r="AB104" s="1552"/>
      <c r="AC104" s="1552"/>
      <c r="AD104" s="1380" t="s">
        <v>659</v>
      </c>
      <c r="AE104" s="1380"/>
      <c r="AF104" s="1380"/>
      <c r="AG104" s="1380"/>
      <c r="AH104" s="1380"/>
      <c r="AI104" s="1380"/>
      <c r="AJ104" s="1380"/>
      <c r="AK104" s="1380" t="s">
        <v>1008</v>
      </c>
      <c r="AL104" s="1380"/>
      <c r="AM104" s="1380"/>
      <c r="AN104" s="1380"/>
      <c r="AO104" s="1380"/>
      <c r="AP104" s="1380"/>
      <c r="AQ104" s="1380"/>
      <c r="AR104" s="1380" t="s">
        <v>1009</v>
      </c>
      <c r="AS104" s="1380"/>
      <c r="AT104" s="1380"/>
      <c r="AU104" s="1380"/>
      <c r="AV104" s="1380"/>
      <c r="AW104" s="1380"/>
      <c r="AX104" s="1554"/>
      <c r="AY104" s="1362"/>
      <c r="AZ104" s="1277"/>
      <c r="BA104" s="1277"/>
      <c r="BB104" s="1277"/>
      <c r="BC104" s="1277"/>
      <c r="BD104" s="1277"/>
      <c r="BE104" s="1277"/>
      <c r="BF104" s="1277"/>
      <c r="BG104" s="1277"/>
      <c r="BH104" s="1277"/>
      <c r="BI104" s="1277"/>
      <c r="BJ104" s="1277"/>
      <c r="BK104" s="1277"/>
      <c r="BL104" s="1329"/>
      <c r="DY104" s="500"/>
      <c r="DZ104" s="500"/>
      <c r="EA104" s="500"/>
      <c r="EB104" s="500"/>
      <c r="EC104" s="500"/>
      <c r="ED104" s="500"/>
      <c r="EE104" s="500"/>
      <c r="EF104" s="500"/>
      <c r="EG104" s="500"/>
      <c r="EH104" s="500"/>
      <c r="EI104" s="500"/>
    </row>
    <row r="105" spans="1:139" ht="23.25" x14ac:dyDescent="0.35">
      <c r="A105" s="1379">
        <v>0</v>
      </c>
      <c r="B105" s="1380"/>
      <c r="C105" s="1380"/>
      <c r="D105" s="1380"/>
      <c r="E105" s="1380"/>
      <c r="F105" s="1380"/>
      <c r="G105" s="1381" t="s">
        <v>20</v>
      </c>
      <c r="H105" s="1381"/>
      <c r="I105" s="1381"/>
      <c r="J105" s="1381"/>
      <c r="K105" s="1381"/>
      <c r="L105" s="1381"/>
      <c r="M105" s="1381"/>
      <c r="N105" s="1381"/>
      <c r="O105" s="1381"/>
      <c r="P105" s="1381"/>
      <c r="Q105" s="1381"/>
      <c r="R105" s="1381"/>
      <c r="S105" s="1381"/>
      <c r="T105" s="1381"/>
      <c r="U105" s="1381"/>
      <c r="V105" s="1381"/>
      <c r="W105" s="1381"/>
      <c r="X105" s="1381"/>
      <c r="Y105" s="1381"/>
      <c r="Z105" s="1381"/>
      <c r="AA105" s="1381"/>
      <c r="AB105" s="1381"/>
      <c r="AC105" s="1381"/>
      <c r="AD105" s="1380"/>
      <c r="AE105" s="1380"/>
      <c r="AF105" s="1380"/>
      <c r="AG105" s="1380"/>
      <c r="AH105" s="1380"/>
      <c r="AI105" s="1380"/>
      <c r="AJ105" s="1380"/>
      <c r="AK105" s="1380"/>
      <c r="AL105" s="1380"/>
      <c r="AM105" s="1380"/>
      <c r="AN105" s="1380"/>
      <c r="AO105" s="1380"/>
      <c r="AP105" s="1380"/>
      <c r="AQ105" s="1380"/>
      <c r="AR105" s="1380"/>
      <c r="AS105" s="1380"/>
      <c r="AT105" s="1380"/>
      <c r="AU105" s="1380"/>
      <c r="AV105" s="1380"/>
      <c r="AW105" s="1380"/>
      <c r="AX105" s="1554"/>
      <c r="AY105" s="1362"/>
      <c r="AZ105" s="1277"/>
      <c r="BA105" s="1277"/>
      <c r="BB105" s="1277"/>
      <c r="BC105" s="1277"/>
      <c r="BD105" s="1277"/>
      <c r="BE105" s="1277"/>
      <c r="BF105" s="1277"/>
      <c r="BG105" s="1277"/>
      <c r="BH105" s="1277"/>
      <c r="BI105" s="1277"/>
      <c r="BJ105" s="1277"/>
      <c r="BK105" s="1277"/>
      <c r="BL105" s="1329"/>
      <c r="DY105" s="500"/>
      <c r="DZ105" s="500"/>
      <c r="EA105" s="500"/>
      <c r="EB105" s="500"/>
      <c r="EC105" s="500"/>
      <c r="ED105" s="500"/>
      <c r="EE105" s="500"/>
      <c r="EF105" s="500"/>
      <c r="EG105" s="500"/>
      <c r="EH105" s="500"/>
      <c r="EI105" s="500"/>
    </row>
    <row r="106" spans="1:139" ht="23.25" x14ac:dyDescent="0.35">
      <c r="A106" s="1379">
        <v>1</v>
      </c>
      <c r="B106" s="1380"/>
      <c r="C106" s="1380"/>
      <c r="D106" s="1380"/>
      <c r="E106" s="1380"/>
      <c r="F106" s="1380"/>
      <c r="G106" s="1381" t="s">
        <v>21</v>
      </c>
      <c r="H106" s="1381"/>
      <c r="I106" s="1381"/>
      <c r="J106" s="1381"/>
      <c r="K106" s="1381"/>
      <c r="L106" s="1381"/>
      <c r="M106" s="1381"/>
      <c r="N106" s="1381"/>
      <c r="O106" s="1381"/>
      <c r="P106" s="1381"/>
      <c r="Q106" s="1381"/>
      <c r="R106" s="1381"/>
      <c r="S106" s="1381"/>
      <c r="T106" s="1381"/>
      <c r="U106" s="1381"/>
      <c r="V106" s="1381"/>
      <c r="W106" s="1381"/>
      <c r="X106" s="1381"/>
      <c r="Y106" s="1381"/>
      <c r="Z106" s="1381"/>
      <c r="AA106" s="1381"/>
      <c r="AB106" s="1381"/>
      <c r="AC106" s="1381"/>
      <c r="AD106" s="1370">
        <f>IF($AR$143=0,$AR$142,$AR$143)</f>
        <v>2.8909635965101634E-2</v>
      </c>
      <c r="AE106" s="1370"/>
      <c r="AF106" s="1370"/>
      <c r="AG106" s="1370"/>
      <c r="AH106" s="1370"/>
      <c r="AI106" s="1370"/>
      <c r="AJ106" s="1370"/>
      <c r="AK106" s="1370">
        <f>IF($AY$143=0,$AY$142,$AY$143)</f>
        <v>1.3673476469980501E-2</v>
      </c>
      <c r="AL106" s="1370"/>
      <c r="AM106" s="1370"/>
      <c r="AN106" s="1370"/>
      <c r="AO106" s="1370"/>
      <c r="AP106" s="1370"/>
      <c r="AQ106" s="1370"/>
      <c r="AR106" s="1370">
        <f t="shared" ref="AR106:AR111" si="13">IF($BF$143=0,$BF$142,$BF$143)</f>
        <v>4.2973783191367293E-3</v>
      </c>
      <c r="AS106" s="1370"/>
      <c r="AT106" s="1370"/>
      <c r="AU106" s="1370"/>
      <c r="AV106" s="1370"/>
      <c r="AW106" s="1370"/>
      <c r="AX106" s="1370"/>
      <c r="AY106" s="1362"/>
      <c r="AZ106" s="1277"/>
      <c r="BA106" s="1277"/>
      <c r="BB106" s="1277"/>
      <c r="BC106" s="1277"/>
      <c r="BD106" s="1277"/>
      <c r="BE106" s="1277"/>
      <c r="BF106" s="1277"/>
      <c r="BG106" s="1277"/>
      <c r="BH106" s="1277"/>
      <c r="BI106" s="1277"/>
      <c r="BJ106" s="1277"/>
      <c r="BK106" s="1277"/>
      <c r="BL106" s="1329"/>
      <c r="DY106" s="500"/>
      <c r="DZ106" s="500"/>
      <c r="EA106" s="500"/>
      <c r="EB106" s="500"/>
      <c r="EC106" s="500"/>
      <c r="ED106" s="500"/>
      <c r="EE106" s="500"/>
      <c r="EF106" s="500"/>
      <c r="EG106" s="500"/>
      <c r="EH106" s="500"/>
      <c r="EI106" s="500"/>
    </row>
    <row r="107" spans="1:139" ht="23.25" x14ac:dyDescent="0.35">
      <c r="A107" s="1379">
        <v>2</v>
      </c>
      <c r="B107" s="1380"/>
      <c r="C107" s="1380"/>
      <c r="D107" s="1380"/>
      <c r="E107" s="1380"/>
      <c r="F107" s="1380"/>
      <c r="G107" s="1381" t="s">
        <v>22</v>
      </c>
      <c r="H107" s="1381"/>
      <c r="I107" s="1381"/>
      <c r="J107" s="1381"/>
      <c r="K107" s="1381"/>
      <c r="L107" s="1381"/>
      <c r="M107" s="1381"/>
      <c r="N107" s="1381"/>
      <c r="O107" s="1381"/>
      <c r="P107" s="1381"/>
      <c r="Q107" s="1381"/>
      <c r="R107" s="1381"/>
      <c r="S107" s="1381"/>
      <c r="T107" s="1381"/>
      <c r="U107" s="1381"/>
      <c r="V107" s="1381"/>
      <c r="W107" s="1381"/>
      <c r="X107" s="1381"/>
      <c r="Y107" s="1381"/>
      <c r="Z107" s="1381"/>
      <c r="AA107" s="1381"/>
      <c r="AB107" s="1381"/>
      <c r="AC107" s="1381"/>
      <c r="AD107" s="1370">
        <f>IF($AR$143=0,$AR$142,$AR$143)</f>
        <v>2.8909635965101634E-2</v>
      </c>
      <c r="AE107" s="1370"/>
      <c r="AF107" s="1370"/>
      <c r="AG107" s="1370"/>
      <c r="AH107" s="1370"/>
      <c r="AI107" s="1370"/>
      <c r="AJ107" s="1370"/>
      <c r="AK107" s="1370">
        <f>IF($AY$143=0,$AY$142,$AY$143)</f>
        <v>1.3673476469980501E-2</v>
      </c>
      <c r="AL107" s="1370"/>
      <c r="AM107" s="1370"/>
      <c r="AN107" s="1370"/>
      <c r="AO107" s="1370"/>
      <c r="AP107" s="1370"/>
      <c r="AQ107" s="1370"/>
      <c r="AR107" s="1370">
        <f t="shared" si="13"/>
        <v>4.2973783191367293E-3</v>
      </c>
      <c r="AS107" s="1370"/>
      <c r="AT107" s="1370"/>
      <c r="AU107" s="1370"/>
      <c r="AV107" s="1370"/>
      <c r="AW107" s="1370"/>
      <c r="AX107" s="1370"/>
      <c r="AY107" s="1362"/>
      <c r="AZ107" s="1277"/>
      <c r="BA107" s="1277"/>
      <c r="BB107" s="1277"/>
      <c r="BC107" s="1277"/>
      <c r="BD107" s="1277"/>
      <c r="BE107" s="1277"/>
      <c r="BF107" s="1277"/>
      <c r="BG107" s="1277"/>
      <c r="BH107" s="1277"/>
      <c r="BI107" s="1277"/>
      <c r="BJ107" s="1277"/>
      <c r="BK107" s="1277"/>
      <c r="BL107" s="1329"/>
      <c r="DY107" s="500"/>
      <c r="DZ107" s="500"/>
      <c r="EA107" s="500"/>
      <c r="EB107" s="500"/>
      <c r="EC107" s="500"/>
      <c r="ED107" s="500"/>
      <c r="EE107" s="500"/>
      <c r="EF107" s="500"/>
      <c r="EG107" s="500"/>
      <c r="EH107" s="500"/>
      <c r="EI107" s="500"/>
    </row>
    <row r="108" spans="1:139" ht="23.25" x14ac:dyDescent="0.35">
      <c r="A108" s="1379">
        <v>3</v>
      </c>
      <c r="B108" s="1380"/>
      <c r="C108" s="1380"/>
      <c r="D108" s="1380"/>
      <c r="E108" s="1380"/>
      <c r="F108" s="1380"/>
      <c r="G108" s="1381" t="s">
        <v>23</v>
      </c>
      <c r="H108" s="1381"/>
      <c r="I108" s="1381"/>
      <c r="J108" s="1381"/>
      <c r="K108" s="1381"/>
      <c r="L108" s="1381"/>
      <c r="M108" s="1381"/>
      <c r="N108" s="1381"/>
      <c r="O108" s="1381"/>
      <c r="P108" s="1381"/>
      <c r="Q108" s="1381"/>
      <c r="R108" s="1381"/>
      <c r="S108" s="1381"/>
      <c r="T108" s="1381"/>
      <c r="U108" s="1381"/>
      <c r="V108" s="1381"/>
      <c r="W108" s="1381"/>
      <c r="X108" s="1381"/>
      <c r="Y108" s="1381"/>
      <c r="Z108" s="1381"/>
      <c r="AA108" s="1381"/>
      <c r="AB108" s="1381"/>
      <c r="AC108" s="1381"/>
      <c r="AD108" s="1370">
        <f>IF($AR$143=0,$AR$142,$AR$143)</f>
        <v>2.8909635965101634E-2</v>
      </c>
      <c r="AE108" s="1370"/>
      <c r="AF108" s="1370"/>
      <c r="AG108" s="1370"/>
      <c r="AH108" s="1370"/>
      <c r="AI108" s="1370"/>
      <c r="AJ108" s="1370"/>
      <c r="AK108" s="1370">
        <f>IF($AY$143=0,$AY$142,$AY$143)</f>
        <v>1.3673476469980501E-2</v>
      </c>
      <c r="AL108" s="1370"/>
      <c r="AM108" s="1370"/>
      <c r="AN108" s="1370"/>
      <c r="AO108" s="1370"/>
      <c r="AP108" s="1370"/>
      <c r="AQ108" s="1370"/>
      <c r="AR108" s="1370">
        <f t="shared" si="13"/>
        <v>4.2973783191367293E-3</v>
      </c>
      <c r="AS108" s="1370"/>
      <c r="AT108" s="1370"/>
      <c r="AU108" s="1370"/>
      <c r="AV108" s="1370"/>
      <c r="AW108" s="1370"/>
      <c r="AX108" s="1370"/>
      <c r="AY108" s="1362"/>
      <c r="AZ108" s="1277"/>
      <c r="BA108" s="1277"/>
      <c r="BB108" s="1277"/>
      <c r="BC108" s="1277"/>
      <c r="BD108" s="1277"/>
      <c r="BE108" s="1277"/>
      <c r="BF108" s="1277"/>
      <c r="BG108" s="1277"/>
      <c r="BH108" s="1277"/>
      <c r="BI108" s="1277"/>
      <c r="BJ108" s="1277"/>
      <c r="BK108" s="1277"/>
      <c r="BL108" s="1329"/>
      <c r="DY108" s="500"/>
      <c r="DZ108" s="500"/>
      <c r="EA108" s="500"/>
      <c r="EB108" s="500"/>
      <c r="EC108" s="500"/>
      <c r="ED108" s="500"/>
      <c r="EE108" s="500"/>
      <c r="EF108" s="500"/>
      <c r="EG108" s="500"/>
      <c r="EH108" s="500"/>
      <c r="EI108" s="500"/>
    </row>
    <row r="109" spans="1:139" ht="23.25" x14ac:dyDescent="0.35">
      <c r="A109" s="1379">
        <v>4</v>
      </c>
      <c r="B109" s="1380"/>
      <c r="C109" s="1380"/>
      <c r="D109" s="1380"/>
      <c r="E109" s="1380"/>
      <c r="F109" s="1380"/>
      <c r="G109" s="1381" t="s">
        <v>24</v>
      </c>
      <c r="H109" s="1381"/>
      <c r="I109" s="1381"/>
      <c r="J109" s="1381"/>
      <c r="K109" s="1381"/>
      <c r="L109" s="1381"/>
      <c r="M109" s="1381"/>
      <c r="N109" s="1381"/>
      <c r="O109" s="1381"/>
      <c r="P109" s="1381"/>
      <c r="Q109" s="1381"/>
      <c r="R109" s="1381"/>
      <c r="S109" s="1381"/>
      <c r="T109" s="1381"/>
      <c r="U109" s="1381"/>
      <c r="V109" s="1381"/>
      <c r="W109" s="1381"/>
      <c r="X109" s="1381"/>
      <c r="Y109" s="1381"/>
      <c r="Z109" s="1381"/>
      <c r="AA109" s="1381"/>
      <c r="AB109" s="1381"/>
      <c r="AC109" s="1381"/>
      <c r="AD109" s="1370">
        <f>IF($AR$143=0,$AR$142,$AR$143)</f>
        <v>2.8909635965101634E-2</v>
      </c>
      <c r="AE109" s="1370"/>
      <c r="AF109" s="1370"/>
      <c r="AG109" s="1370"/>
      <c r="AH109" s="1370"/>
      <c r="AI109" s="1370"/>
      <c r="AJ109" s="1370"/>
      <c r="AK109" s="1370">
        <f>IF($AY$143=0,$AY$142,$AY$143)</f>
        <v>1.3673476469980501E-2</v>
      </c>
      <c r="AL109" s="1370"/>
      <c r="AM109" s="1370"/>
      <c r="AN109" s="1370"/>
      <c r="AO109" s="1370"/>
      <c r="AP109" s="1370"/>
      <c r="AQ109" s="1370"/>
      <c r="AR109" s="1370">
        <f t="shared" si="13"/>
        <v>4.2973783191367293E-3</v>
      </c>
      <c r="AS109" s="1370"/>
      <c r="AT109" s="1370"/>
      <c r="AU109" s="1370"/>
      <c r="AV109" s="1370"/>
      <c r="AW109" s="1370"/>
      <c r="AX109" s="1370"/>
      <c r="AY109" s="1362"/>
      <c r="AZ109" s="1277"/>
      <c r="BA109" s="1277"/>
      <c r="BB109" s="1277"/>
      <c r="BC109" s="1277"/>
      <c r="BD109" s="1277"/>
      <c r="BE109" s="1277"/>
      <c r="BF109" s="1277"/>
      <c r="BG109" s="1277"/>
      <c r="BH109" s="1277"/>
      <c r="BI109" s="1277"/>
      <c r="BJ109" s="1277"/>
      <c r="BK109" s="1277"/>
      <c r="BL109" s="1329"/>
      <c r="DY109" s="500"/>
      <c r="DZ109" s="500"/>
      <c r="EA109" s="500"/>
      <c r="EB109" s="500"/>
      <c r="EC109" s="500"/>
      <c r="ED109" s="500"/>
      <c r="EE109" s="500"/>
      <c r="EF109" s="500"/>
      <c r="EG109" s="500"/>
      <c r="EH109" s="500"/>
      <c r="EI109" s="500"/>
    </row>
    <row r="110" spans="1:139" ht="23.25" x14ac:dyDescent="0.35">
      <c r="A110" s="1379">
        <v>5</v>
      </c>
      <c r="B110" s="1380"/>
      <c r="C110" s="1380"/>
      <c r="D110" s="1380"/>
      <c r="E110" s="1380"/>
      <c r="F110" s="1380"/>
      <c r="G110" s="1381" t="s">
        <v>729</v>
      </c>
      <c r="H110" s="1381"/>
      <c r="I110" s="1381"/>
      <c r="J110" s="1381"/>
      <c r="K110" s="1381"/>
      <c r="L110" s="1381"/>
      <c r="M110" s="1381"/>
      <c r="N110" s="1381"/>
      <c r="O110" s="1381"/>
      <c r="P110" s="1381"/>
      <c r="Q110" s="1381"/>
      <c r="R110" s="1381"/>
      <c r="S110" s="1381"/>
      <c r="T110" s="1381"/>
      <c r="U110" s="1381"/>
      <c r="V110" s="1381"/>
      <c r="W110" s="1381"/>
      <c r="X110" s="1381"/>
      <c r="Y110" s="1381"/>
      <c r="Z110" s="1381"/>
      <c r="AA110" s="1381"/>
      <c r="AB110" s="1381"/>
      <c r="AC110" s="1381"/>
      <c r="AD110" s="1370">
        <v>2.0999999999999999E-3</v>
      </c>
      <c r="AE110" s="1370"/>
      <c r="AF110" s="1370"/>
      <c r="AG110" s="1370"/>
      <c r="AH110" s="1370"/>
      <c r="AI110" s="1370"/>
      <c r="AJ110" s="1370"/>
      <c r="AK110" s="1370">
        <v>5.9999999999999995E-4</v>
      </c>
      <c r="AL110" s="1370"/>
      <c r="AM110" s="1370"/>
      <c r="AN110" s="1370"/>
      <c r="AO110" s="1370"/>
      <c r="AP110" s="1370"/>
      <c r="AQ110" s="1370"/>
      <c r="AR110" s="1556">
        <f>AD110*0.138</f>
        <v>2.898E-4</v>
      </c>
      <c r="AS110" s="1556"/>
      <c r="AT110" s="1556"/>
      <c r="AU110" s="1556"/>
      <c r="AV110" s="1556"/>
      <c r="AW110" s="1556"/>
      <c r="AX110" s="1556"/>
      <c r="AY110" s="1362"/>
      <c r="AZ110" s="1277"/>
      <c r="BA110" s="1277"/>
      <c r="BB110" s="1277"/>
      <c r="BC110" s="1277"/>
      <c r="BD110" s="1277"/>
      <c r="BE110" s="1277"/>
      <c r="BF110" s="1277"/>
      <c r="BG110" s="1277"/>
      <c r="BH110" s="1277"/>
      <c r="BI110" s="1277"/>
      <c r="BJ110" s="1277"/>
      <c r="BK110" s="1277"/>
      <c r="BL110" s="1329"/>
      <c r="DY110" s="500"/>
      <c r="DZ110" s="500"/>
      <c r="EA110" s="500"/>
      <c r="EB110" s="500"/>
      <c r="EC110" s="500"/>
      <c r="ED110" s="500"/>
      <c r="EE110" s="500"/>
      <c r="EF110" s="500"/>
      <c r="EG110" s="500"/>
      <c r="EH110" s="500"/>
      <c r="EI110" s="500"/>
    </row>
    <row r="111" spans="1:139" ht="23.25" x14ac:dyDescent="0.35">
      <c r="A111" s="1379">
        <v>6</v>
      </c>
      <c r="B111" s="1380"/>
      <c r="C111" s="1380"/>
      <c r="D111" s="1380"/>
      <c r="E111" s="1380"/>
      <c r="F111" s="1380"/>
      <c r="G111" s="1381" t="s">
        <v>25</v>
      </c>
      <c r="H111" s="1381"/>
      <c r="I111" s="1381"/>
      <c r="J111" s="1381"/>
      <c r="K111" s="1381"/>
      <c r="L111" s="1381"/>
      <c r="M111" s="1381"/>
      <c r="N111" s="1381"/>
      <c r="O111" s="1381"/>
      <c r="P111" s="1381"/>
      <c r="Q111" s="1381"/>
      <c r="R111" s="1381"/>
      <c r="S111" s="1381"/>
      <c r="T111" s="1381"/>
      <c r="U111" s="1381"/>
      <c r="V111" s="1381"/>
      <c r="W111" s="1381"/>
      <c r="X111" s="1381"/>
      <c r="Y111" s="1381"/>
      <c r="Z111" s="1381"/>
      <c r="AA111" s="1381"/>
      <c r="AB111" s="1381"/>
      <c r="AC111" s="1381"/>
      <c r="AD111" s="1370">
        <f>IF($AR$143=0,$AR$142,$AR$143)</f>
        <v>2.8909635965101634E-2</v>
      </c>
      <c r="AE111" s="1370"/>
      <c r="AF111" s="1370"/>
      <c r="AG111" s="1370"/>
      <c r="AH111" s="1370"/>
      <c r="AI111" s="1370"/>
      <c r="AJ111" s="1370"/>
      <c r="AK111" s="1370">
        <f>IF($AY$143=0,$AY$142,$AY$143)</f>
        <v>1.3673476469980501E-2</v>
      </c>
      <c r="AL111" s="1370"/>
      <c r="AM111" s="1370"/>
      <c r="AN111" s="1370"/>
      <c r="AO111" s="1370"/>
      <c r="AP111" s="1370"/>
      <c r="AQ111" s="1370"/>
      <c r="AR111" s="1370">
        <f t="shared" si="13"/>
        <v>4.2973783191367293E-3</v>
      </c>
      <c r="AS111" s="1370"/>
      <c r="AT111" s="1370"/>
      <c r="AU111" s="1370"/>
      <c r="AV111" s="1370"/>
      <c r="AW111" s="1370"/>
      <c r="AX111" s="1370"/>
      <c r="AY111" s="1362"/>
      <c r="AZ111" s="1277"/>
      <c r="BA111" s="1277"/>
      <c r="BB111" s="1277"/>
      <c r="BC111" s="1277"/>
      <c r="BD111" s="1277"/>
      <c r="BE111" s="1277"/>
      <c r="BF111" s="1277"/>
      <c r="BG111" s="1277"/>
      <c r="BH111" s="1277"/>
      <c r="BI111" s="1277"/>
      <c r="BJ111" s="1277"/>
      <c r="BK111" s="1277"/>
      <c r="BL111" s="1329"/>
      <c r="DY111" s="500"/>
      <c r="DZ111" s="500"/>
      <c r="EA111" s="500"/>
      <c r="EB111" s="500"/>
      <c r="EC111" s="500"/>
      <c r="ED111" s="500"/>
      <c r="EE111" s="500"/>
      <c r="EF111" s="500"/>
      <c r="EG111" s="500"/>
      <c r="EH111" s="500"/>
      <c r="EI111" s="500"/>
    </row>
    <row r="112" spans="1:139" ht="23.25" x14ac:dyDescent="0.35">
      <c r="A112" s="1379">
        <v>7</v>
      </c>
      <c r="B112" s="1380"/>
      <c r="C112" s="1380"/>
      <c r="D112" s="1380"/>
      <c r="E112" s="1380"/>
      <c r="F112" s="1380"/>
      <c r="G112" s="1381" t="s">
        <v>26</v>
      </c>
      <c r="H112" s="1381"/>
      <c r="I112" s="1381"/>
      <c r="J112" s="1381"/>
      <c r="K112" s="1381"/>
      <c r="L112" s="1381"/>
      <c r="M112" s="1381"/>
      <c r="N112" s="1381"/>
      <c r="O112" s="1381"/>
      <c r="P112" s="1381"/>
      <c r="Q112" s="1381"/>
      <c r="R112" s="1381"/>
      <c r="S112" s="1381"/>
      <c r="T112" s="1381"/>
      <c r="U112" s="1381"/>
      <c r="V112" s="1381"/>
      <c r="W112" s="1381"/>
      <c r="X112" s="1381"/>
      <c r="Y112" s="1381"/>
      <c r="Z112" s="1381"/>
      <c r="AA112" s="1381"/>
      <c r="AB112" s="1381"/>
      <c r="AC112" s="1381"/>
      <c r="AD112" s="1370">
        <v>0.28000000000000003</v>
      </c>
      <c r="AE112" s="1370"/>
      <c r="AF112" s="1370"/>
      <c r="AG112" s="1370"/>
      <c r="AH112" s="1370"/>
      <c r="AI112" s="1370"/>
      <c r="AJ112" s="1370"/>
      <c r="AK112" s="1370">
        <v>1.7000000000000001E-2</v>
      </c>
      <c r="AL112" s="1370"/>
      <c r="AM112" s="1370"/>
      <c r="AN112" s="1370"/>
      <c r="AO112" s="1370"/>
      <c r="AP112" s="1370"/>
      <c r="AQ112" s="1370"/>
      <c r="AR112" s="1370">
        <v>5.0000000000000001E-3</v>
      </c>
      <c r="AS112" s="1370"/>
      <c r="AT112" s="1370"/>
      <c r="AU112" s="1370"/>
      <c r="AV112" s="1370"/>
      <c r="AW112" s="1370"/>
      <c r="AX112" s="1371"/>
      <c r="AY112" s="1362"/>
      <c r="AZ112" s="1277"/>
      <c r="BA112" s="1277"/>
      <c r="BB112" s="1277"/>
      <c r="BC112" s="1277"/>
      <c r="BD112" s="1277"/>
      <c r="BE112" s="1277"/>
      <c r="BF112" s="1277"/>
      <c r="BG112" s="1277"/>
      <c r="BH112" s="1277"/>
      <c r="BI112" s="1277"/>
      <c r="BJ112" s="1277"/>
      <c r="BK112" s="1277"/>
      <c r="BL112" s="1329"/>
      <c r="DY112" s="500"/>
      <c r="DZ112" s="500"/>
      <c r="EA112" s="500"/>
      <c r="EB112" s="500"/>
      <c r="EC112" s="500"/>
      <c r="ED112" s="500"/>
      <c r="EE112" s="500"/>
      <c r="EF112" s="500"/>
      <c r="EG112" s="500"/>
      <c r="EH112" s="500"/>
      <c r="EI112" s="500"/>
    </row>
    <row r="113" spans="1:139" ht="23.25" x14ac:dyDescent="0.35">
      <c r="A113" s="1379">
        <v>8</v>
      </c>
      <c r="B113" s="1380"/>
      <c r="C113" s="1380"/>
      <c r="D113" s="1380"/>
      <c r="E113" s="1380"/>
      <c r="F113" s="1380"/>
      <c r="G113" s="1381" t="s">
        <v>27</v>
      </c>
      <c r="H113" s="1381"/>
      <c r="I113" s="1381"/>
      <c r="J113" s="1381"/>
      <c r="K113" s="1381"/>
      <c r="L113" s="1381"/>
      <c r="M113" s="1381"/>
      <c r="N113" s="1381"/>
      <c r="O113" s="1381"/>
      <c r="P113" s="1381"/>
      <c r="Q113" s="1381"/>
      <c r="R113" s="1381"/>
      <c r="S113" s="1381"/>
      <c r="T113" s="1381"/>
      <c r="U113" s="1381"/>
      <c r="V113" s="1381"/>
      <c r="W113" s="1381"/>
      <c r="X113" s="1381"/>
      <c r="Y113" s="1381"/>
      <c r="Z113" s="1381"/>
      <c r="AA113" s="1381"/>
      <c r="AB113" s="1381"/>
      <c r="AC113" s="1381"/>
      <c r="AD113" s="1370">
        <v>0.56000000000000005</v>
      </c>
      <c r="AE113" s="1370"/>
      <c r="AF113" s="1370"/>
      <c r="AG113" s="1370"/>
      <c r="AH113" s="1370"/>
      <c r="AI113" s="1370"/>
      <c r="AJ113" s="1370"/>
      <c r="AK113" s="1370">
        <v>3.4000000000000002E-2</v>
      </c>
      <c r="AL113" s="1370"/>
      <c r="AM113" s="1370"/>
      <c r="AN113" s="1370"/>
      <c r="AO113" s="1370"/>
      <c r="AP113" s="1370"/>
      <c r="AQ113" s="1370"/>
      <c r="AR113" s="1370">
        <v>0.01</v>
      </c>
      <c r="AS113" s="1370"/>
      <c r="AT113" s="1370"/>
      <c r="AU113" s="1370"/>
      <c r="AV113" s="1370"/>
      <c r="AW113" s="1370"/>
      <c r="AX113" s="1371"/>
      <c r="AY113" s="1362"/>
      <c r="AZ113" s="1277"/>
      <c r="BA113" s="1277"/>
      <c r="BB113" s="1277"/>
      <c r="BC113" s="1277"/>
      <c r="BD113" s="1277"/>
      <c r="BE113" s="1277"/>
      <c r="BF113" s="1277"/>
      <c r="BG113" s="1277"/>
      <c r="BH113" s="1277"/>
      <c r="BI113" s="1277"/>
      <c r="BJ113" s="1277"/>
      <c r="BK113" s="1277"/>
      <c r="BL113" s="1329"/>
      <c r="DY113" s="500"/>
      <c r="DZ113" s="500"/>
      <c r="EA113" s="500"/>
      <c r="EB113" s="500"/>
      <c r="EC113" s="500"/>
      <c r="ED113" s="500"/>
      <c r="EE113" s="500"/>
      <c r="EF113" s="500"/>
      <c r="EG113" s="500"/>
      <c r="EH113" s="500"/>
      <c r="EI113" s="500"/>
    </row>
    <row r="114" spans="1:139" ht="23.25" x14ac:dyDescent="0.35">
      <c r="A114" s="1379">
        <v>9</v>
      </c>
      <c r="B114" s="1380"/>
      <c r="C114" s="1380"/>
      <c r="D114" s="1380"/>
      <c r="E114" s="1380"/>
      <c r="F114" s="1380"/>
      <c r="G114" s="1381" t="s">
        <v>28</v>
      </c>
      <c r="H114" s="1381"/>
      <c r="I114" s="1381"/>
      <c r="J114" s="1381"/>
      <c r="K114" s="1381"/>
      <c r="L114" s="1381"/>
      <c r="M114" s="1381"/>
      <c r="N114" s="1381"/>
      <c r="O114" s="1381"/>
      <c r="P114" s="1381"/>
      <c r="Q114" s="1381"/>
      <c r="R114" s="1381"/>
      <c r="S114" s="1381"/>
      <c r="T114" s="1381"/>
      <c r="U114" s="1381"/>
      <c r="V114" s="1381"/>
      <c r="W114" s="1381"/>
      <c r="X114" s="1381"/>
      <c r="Y114" s="1381"/>
      <c r="Z114" s="1381"/>
      <c r="AA114" s="1381"/>
      <c r="AB114" s="1381"/>
      <c r="AC114" s="1381"/>
      <c r="AD114" s="1370">
        <v>1.85</v>
      </c>
      <c r="AE114" s="1370"/>
      <c r="AF114" s="1370"/>
      <c r="AG114" s="1370"/>
      <c r="AH114" s="1370"/>
      <c r="AI114" s="1370"/>
      <c r="AJ114" s="1370"/>
      <c r="AK114" s="1370">
        <v>0.112</v>
      </c>
      <c r="AL114" s="1370"/>
      <c r="AM114" s="1370"/>
      <c r="AN114" s="1370"/>
      <c r="AO114" s="1370"/>
      <c r="AP114" s="1370"/>
      <c r="AQ114" s="1370"/>
      <c r="AR114" s="1370">
        <v>3.5000000000000003E-2</v>
      </c>
      <c r="AS114" s="1370"/>
      <c r="AT114" s="1370"/>
      <c r="AU114" s="1370"/>
      <c r="AV114" s="1370"/>
      <c r="AW114" s="1370"/>
      <c r="AX114" s="1371"/>
      <c r="AY114" s="1362"/>
      <c r="AZ114" s="1277"/>
      <c r="BA114" s="1277"/>
      <c r="BB114" s="1277"/>
      <c r="BC114" s="1277"/>
      <c r="BD114" s="1277"/>
      <c r="BE114" s="1277"/>
      <c r="BF114" s="1277"/>
      <c r="BG114" s="1277"/>
      <c r="BH114" s="1277"/>
      <c r="BI114" s="1277"/>
      <c r="BJ114" s="1277"/>
      <c r="BK114" s="1277"/>
      <c r="BL114" s="1329"/>
      <c r="DY114" s="500"/>
      <c r="DZ114" s="500"/>
      <c r="EA114" s="500"/>
      <c r="EB114" s="500"/>
      <c r="EC114" s="500"/>
      <c r="ED114" s="500"/>
      <c r="EE114" s="500"/>
      <c r="EF114" s="500"/>
      <c r="EG114" s="500"/>
      <c r="EH114" s="500"/>
      <c r="EI114" s="500"/>
    </row>
    <row r="115" spans="1:139" ht="23.25" x14ac:dyDescent="0.35">
      <c r="A115" s="1379">
        <v>10</v>
      </c>
      <c r="B115" s="1380"/>
      <c r="C115" s="1380"/>
      <c r="D115" s="1380"/>
      <c r="E115" s="1380"/>
      <c r="F115" s="1380"/>
      <c r="G115" s="1381" t="s">
        <v>29</v>
      </c>
      <c r="H115" s="1381"/>
      <c r="I115" s="1381"/>
      <c r="J115" s="1381"/>
      <c r="K115" s="1381"/>
      <c r="L115" s="1381"/>
      <c r="M115" s="1381"/>
      <c r="N115" s="1381"/>
      <c r="O115" s="1381"/>
      <c r="P115" s="1381"/>
      <c r="Q115" s="1381"/>
      <c r="R115" s="1381"/>
      <c r="S115" s="1381"/>
      <c r="T115" s="1381"/>
      <c r="U115" s="1381"/>
      <c r="V115" s="1381"/>
      <c r="W115" s="1381"/>
      <c r="X115" s="1381"/>
      <c r="Y115" s="1381"/>
      <c r="Z115" s="1381"/>
      <c r="AA115" s="1381"/>
      <c r="AB115" s="1381"/>
      <c r="AC115" s="1381"/>
      <c r="AD115" s="1370">
        <v>1.7999999999999999E-2</v>
      </c>
      <c r="AE115" s="1370"/>
      <c r="AF115" s="1370"/>
      <c r="AG115" s="1370"/>
      <c r="AH115" s="1370"/>
      <c r="AI115" s="1370"/>
      <c r="AJ115" s="1370"/>
      <c r="AK115" s="1370">
        <v>1E-3</v>
      </c>
      <c r="AL115" s="1370"/>
      <c r="AM115" s="1370"/>
      <c r="AN115" s="1370"/>
      <c r="AO115" s="1370"/>
      <c r="AP115" s="1370"/>
      <c r="AQ115" s="1370"/>
      <c r="AR115" s="1370">
        <v>1E-3</v>
      </c>
      <c r="AS115" s="1370"/>
      <c r="AT115" s="1370"/>
      <c r="AU115" s="1370"/>
      <c r="AV115" s="1370"/>
      <c r="AW115" s="1370"/>
      <c r="AX115" s="1371"/>
      <c r="AY115" s="1362"/>
      <c r="AZ115" s="1277"/>
      <c r="BA115" s="1277"/>
      <c r="BB115" s="1277"/>
      <c r="BC115" s="1277"/>
      <c r="BD115" s="1277"/>
      <c r="BE115" s="1277"/>
      <c r="BF115" s="1277"/>
      <c r="BG115" s="1277"/>
      <c r="BH115" s="1277"/>
      <c r="BI115" s="1277"/>
      <c r="BJ115" s="1277"/>
      <c r="BK115" s="1277"/>
      <c r="BL115" s="1329"/>
      <c r="DY115" s="500"/>
      <c r="DZ115" s="500"/>
      <c r="EA115" s="500"/>
      <c r="EB115" s="500"/>
      <c r="EC115" s="500"/>
      <c r="ED115" s="500"/>
      <c r="EE115" s="500"/>
      <c r="EF115" s="500"/>
      <c r="EG115" s="500"/>
      <c r="EH115" s="500"/>
      <c r="EI115" s="500"/>
    </row>
    <row r="116" spans="1:139" ht="23.25" x14ac:dyDescent="0.35">
      <c r="A116" s="1379">
        <v>11</v>
      </c>
      <c r="B116" s="1380"/>
      <c r="C116" s="1380"/>
      <c r="D116" s="1380"/>
      <c r="E116" s="1380"/>
      <c r="F116" s="1380"/>
      <c r="G116" s="1381" t="s">
        <v>730</v>
      </c>
      <c r="H116" s="1381"/>
      <c r="I116" s="1381"/>
      <c r="J116" s="1381"/>
      <c r="K116" s="1381"/>
      <c r="L116" s="1381"/>
      <c r="M116" s="1381"/>
      <c r="N116" s="1381"/>
      <c r="O116" s="1381"/>
      <c r="P116" s="1381"/>
      <c r="Q116" s="1381"/>
      <c r="R116" s="1381"/>
      <c r="S116" s="1381"/>
      <c r="T116" s="1381"/>
      <c r="U116" s="1381"/>
      <c r="V116" s="1381"/>
      <c r="W116" s="1381"/>
      <c r="X116" s="1381"/>
      <c r="Y116" s="1381"/>
      <c r="Z116" s="1381"/>
      <c r="AA116" s="1381"/>
      <c r="AB116" s="1381"/>
      <c r="AC116" s="1381"/>
      <c r="AD116" s="1370">
        <v>5.4599999999999996E-3</v>
      </c>
      <c r="AE116" s="1370"/>
      <c r="AF116" s="1370"/>
      <c r="AG116" s="1370"/>
      <c r="AH116" s="1370"/>
      <c r="AI116" s="1370"/>
      <c r="AJ116" s="1370"/>
      <c r="AK116" s="1556">
        <v>2.5999999999999999E-3</v>
      </c>
      <c r="AL116" s="1556"/>
      <c r="AM116" s="1556"/>
      <c r="AN116" s="1556"/>
      <c r="AO116" s="1556"/>
      <c r="AP116" s="1556"/>
      <c r="AQ116" s="1556"/>
      <c r="AR116" s="1370">
        <f>AD116*0.146</f>
        <v>7.9715999999999988E-4</v>
      </c>
      <c r="AS116" s="1370"/>
      <c r="AT116" s="1370"/>
      <c r="AU116" s="1370"/>
      <c r="AV116" s="1370"/>
      <c r="AW116" s="1370"/>
      <c r="AX116" s="1371"/>
      <c r="AY116" s="1362"/>
      <c r="AZ116" s="1277"/>
      <c r="BA116" s="1277"/>
      <c r="BB116" s="1277"/>
      <c r="BC116" s="1277"/>
      <c r="BD116" s="1277"/>
      <c r="BE116" s="1277"/>
      <c r="BF116" s="1277"/>
      <c r="BG116" s="1277"/>
      <c r="BH116" s="1277"/>
      <c r="BI116" s="1277"/>
      <c r="BJ116" s="1277"/>
      <c r="BK116" s="1277"/>
      <c r="BL116" s="1329"/>
      <c r="DY116" s="500"/>
      <c r="DZ116" s="500"/>
      <c r="EA116" s="500"/>
      <c r="EB116" s="500"/>
      <c r="EC116" s="500"/>
      <c r="ED116" s="500"/>
      <c r="EE116" s="500"/>
      <c r="EF116" s="500"/>
      <c r="EG116" s="500"/>
      <c r="EH116" s="500"/>
      <c r="EI116" s="500"/>
    </row>
    <row r="117" spans="1:139" ht="23.25" x14ac:dyDescent="0.35">
      <c r="A117" s="1379">
        <v>12</v>
      </c>
      <c r="B117" s="1380"/>
      <c r="C117" s="1380"/>
      <c r="D117" s="1380"/>
      <c r="E117" s="1380"/>
      <c r="F117" s="1380"/>
      <c r="G117" s="1381" t="s">
        <v>30</v>
      </c>
      <c r="H117" s="1381"/>
      <c r="I117" s="1381"/>
      <c r="J117" s="1381"/>
      <c r="K117" s="1381"/>
      <c r="L117" s="1381"/>
      <c r="M117" s="1381"/>
      <c r="N117" s="1381"/>
      <c r="O117" s="1381"/>
      <c r="P117" s="1381"/>
      <c r="Q117" s="1381"/>
      <c r="R117" s="1381"/>
      <c r="S117" s="1381"/>
      <c r="T117" s="1381"/>
      <c r="U117" s="1381"/>
      <c r="V117" s="1381"/>
      <c r="W117" s="1381"/>
      <c r="X117" s="1381"/>
      <c r="Y117" s="1381"/>
      <c r="Z117" s="1381"/>
      <c r="AA117" s="1381"/>
      <c r="AB117" s="1381"/>
      <c r="AC117" s="1381"/>
      <c r="AD117" s="1370">
        <v>0.16</v>
      </c>
      <c r="AE117" s="1370"/>
      <c r="AF117" s="1370"/>
      <c r="AG117" s="1370"/>
      <c r="AH117" s="1370"/>
      <c r="AI117" s="1370"/>
      <c r="AJ117" s="1370"/>
      <c r="AK117" s="1370">
        <v>0.12</v>
      </c>
      <c r="AL117" s="1370"/>
      <c r="AM117" s="1370"/>
      <c r="AN117" s="1370"/>
      <c r="AO117" s="1370"/>
      <c r="AP117" s="1370"/>
      <c r="AQ117" s="1370"/>
      <c r="AR117" s="1370">
        <v>3.7999999999999999E-2</v>
      </c>
      <c r="AS117" s="1370"/>
      <c r="AT117" s="1370"/>
      <c r="AU117" s="1370"/>
      <c r="AV117" s="1370"/>
      <c r="AW117" s="1370"/>
      <c r="AX117" s="1371"/>
      <c r="AY117" s="1362"/>
      <c r="AZ117" s="1277"/>
      <c r="BA117" s="1277"/>
      <c r="BB117" s="1277"/>
      <c r="BC117" s="1277"/>
      <c r="BD117" s="1277"/>
      <c r="BE117" s="1277"/>
      <c r="BF117" s="1277"/>
      <c r="BG117" s="1277"/>
      <c r="BH117" s="1277"/>
      <c r="BI117" s="1277"/>
      <c r="BJ117" s="1277"/>
      <c r="BK117" s="1277"/>
      <c r="BL117" s="1329"/>
    </row>
    <row r="118" spans="1:139" ht="23.25" x14ac:dyDescent="0.35">
      <c r="A118" s="1379">
        <v>13</v>
      </c>
      <c r="B118" s="1380"/>
      <c r="C118" s="1380"/>
      <c r="D118" s="1380"/>
      <c r="E118" s="1380"/>
      <c r="F118" s="1380"/>
      <c r="G118" s="1377" t="s">
        <v>31</v>
      </c>
      <c r="H118" s="1377"/>
      <c r="I118" s="1377"/>
      <c r="J118" s="1377"/>
      <c r="K118" s="1377"/>
      <c r="L118" s="1377"/>
      <c r="M118" s="1377"/>
      <c r="N118" s="1377"/>
      <c r="O118" s="1377"/>
      <c r="P118" s="1377"/>
      <c r="Q118" s="1377"/>
      <c r="R118" s="1377"/>
      <c r="S118" s="1377"/>
      <c r="T118" s="1377"/>
      <c r="U118" s="1377"/>
      <c r="V118" s="1377"/>
      <c r="W118" s="1377"/>
      <c r="X118" s="1377"/>
      <c r="Y118" s="1377"/>
      <c r="Z118" s="1377"/>
      <c r="AA118" s="1377"/>
      <c r="AB118" s="1377"/>
      <c r="AC118" s="1377"/>
      <c r="AD118" s="1365">
        <v>0</v>
      </c>
      <c r="AE118" s="1365"/>
      <c r="AF118" s="1365"/>
      <c r="AG118" s="1365"/>
      <c r="AH118" s="1365"/>
      <c r="AI118" s="1365"/>
      <c r="AJ118" s="1365"/>
      <c r="AK118" s="1365">
        <v>0</v>
      </c>
      <c r="AL118" s="1365"/>
      <c r="AM118" s="1365"/>
      <c r="AN118" s="1365"/>
      <c r="AO118" s="1365"/>
      <c r="AP118" s="1365"/>
      <c r="AQ118" s="1365"/>
      <c r="AR118" s="1365">
        <v>0</v>
      </c>
      <c r="AS118" s="1365"/>
      <c r="AT118" s="1365"/>
      <c r="AU118" s="1365"/>
      <c r="AV118" s="1365"/>
      <c r="AW118" s="1365"/>
      <c r="AX118" s="1366"/>
      <c r="AY118" s="1362"/>
      <c r="AZ118" s="1277"/>
      <c r="BA118" s="1277"/>
      <c r="BB118" s="1277"/>
      <c r="BC118" s="1277"/>
      <c r="BD118" s="1277"/>
      <c r="BE118" s="1277"/>
      <c r="BF118" s="1277"/>
      <c r="BG118" s="1277"/>
      <c r="BH118" s="1277"/>
      <c r="BI118" s="1277"/>
      <c r="BJ118" s="1277"/>
      <c r="BK118" s="1277"/>
      <c r="BL118" s="1329"/>
    </row>
    <row r="119" spans="1:139" ht="23.25" x14ac:dyDescent="0.35">
      <c r="A119" s="1379">
        <v>14</v>
      </c>
      <c r="B119" s="1380"/>
      <c r="C119" s="1380"/>
      <c r="D119" s="1380"/>
      <c r="E119" s="1380"/>
      <c r="F119" s="1380"/>
      <c r="G119" s="1377" t="s">
        <v>731</v>
      </c>
      <c r="H119" s="1377"/>
      <c r="I119" s="1377"/>
      <c r="J119" s="1377"/>
      <c r="K119" s="1377"/>
      <c r="L119" s="1377"/>
      <c r="M119" s="1377"/>
      <c r="N119" s="1377"/>
      <c r="O119" s="1377"/>
      <c r="P119" s="1377"/>
      <c r="Q119" s="1377"/>
      <c r="R119" s="1377"/>
      <c r="S119" s="1377"/>
      <c r="T119" s="1377"/>
      <c r="U119" s="1377"/>
      <c r="V119" s="1377"/>
      <c r="W119" s="1377"/>
      <c r="X119" s="1377"/>
      <c r="Y119" s="1377"/>
      <c r="Z119" s="1377"/>
      <c r="AA119" s="1377"/>
      <c r="AB119" s="1377"/>
      <c r="AC119" s="1377"/>
      <c r="AD119" s="1365">
        <v>1.47E-3</v>
      </c>
      <c r="AE119" s="1365"/>
      <c r="AF119" s="1365"/>
      <c r="AG119" s="1365"/>
      <c r="AH119" s="1365"/>
      <c r="AI119" s="1365"/>
      <c r="AJ119" s="1365"/>
      <c r="AK119" s="1372">
        <v>6.9999999999999999E-4</v>
      </c>
      <c r="AL119" s="1372"/>
      <c r="AM119" s="1372"/>
      <c r="AN119" s="1372"/>
      <c r="AO119" s="1372"/>
      <c r="AP119" s="1372"/>
      <c r="AQ119" s="1372"/>
      <c r="AR119" s="1365">
        <f>AD119*0.146</f>
        <v>2.1461999999999997E-4</v>
      </c>
      <c r="AS119" s="1365"/>
      <c r="AT119" s="1365"/>
      <c r="AU119" s="1365"/>
      <c r="AV119" s="1365"/>
      <c r="AW119" s="1365"/>
      <c r="AX119" s="1366"/>
      <c r="AY119" s="1362"/>
      <c r="AZ119" s="1277"/>
      <c r="BA119" s="1277"/>
      <c r="BB119" s="1277"/>
      <c r="BC119" s="1277"/>
      <c r="BD119" s="1277"/>
      <c r="BE119" s="1277"/>
      <c r="BF119" s="1277"/>
      <c r="BG119" s="1277"/>
      <c r="BH119" s="1277"/>
      <c r="BI119" s="1277"/>
      <c r="BJ119" s="1277"/>
      <c r="BK119" s="1277"/>
      <c r="BL119" s="1329"/>
    </row>
    <row r="120" spans="1:139" ht="23.25" x14ac:dyDescent="0.35">
      <c r="A120" s="1379">
        <v>15</v>
      </c>
      <c r="B120" s="1380"/>
      <c r="C120" s="1380"/>
      <c r="D120" s="1380"/>
      <c r="E120" s="1380"/>
      <c r="F120" s="1380"/>
      <c r="G120" s="1377" t="s">
        <v>32</v>
      </c>
      <c r="H120" s="1377"/>
      <c r="I120" s="1377"/>
      <c r="J120" s="1377"/>
      <c r="K120" s="1377"/>
      <c r="L120" s="1377"/>
      <c r="M120" s="1377"/>
      <c r="N120" s="1377"/>
      <c r="O120" s="1377"/>
      <c r="P120" s="1377"/>
      <c r="Q120" s="1377"/>
      <c r="R120" s="1377"/>
      <c r="S120" s="1377"/>
      <c r="T120" s="1377"/>
      <c r="U120" s="1377"/>
      <c r="V120" s="1377"/>
      <c r="W120" s="1377"/>
      <c r="X120" s="1377"/>
      <c r="Y120" s="1377"/>
      <c r="Z120" s="1377"/>
      <c r="AA120" s="1377"/>
      <c r="AB120" s="1377"/>
      <c r="AC120" s="1377"/>
      <c r="AD120" s="1365">
        <v>0.27</v>
      </c>
      <c r="AE120" s="1365"/>
      <c r="AF120" s="1365"/>
      <c r="AG120" s="1365"/>
      <c r="AH120" s="1365"/>
      <c r="AI120" s="1365"/>
      <c r="AJ120" s="1365"/>
      <c r="AK120" s="1365">
        <v>1.6E-2</v>
      </c>
      <c r="AL120" s="1365"/>
      <c r="AM120" s="1365"/>
      <c r="AN120" s="1365"/>
      <c r="AO120" s="1365"/>
      <c r="AP120" s="1365"/>
      <c r="AQ120" s="1365"/>
      <c r="AR120" s="1365">
        <v>5.0000000000000001E-3</v>
      </c>
      <c r="AS120" s="1365"/>
      <c r="AT120" s="1365"/>
      <c r="AU120" s="1365"/>
      <c r="AV120" s="1365"/>
      <c r="AW120" s="1365"/>
      <c r="AX120" s="1366"/>
      <c r="AY120" s="1362"/>
      <c r="AZ120" s="1277"/>
      <c r="BA120" s="1277"/>
      <c r="BB120" s="1277"/>
      <c r="BC120" s="1277"/>
      <c r="BD120" s="1277"/>
      <c r="BE120" s="1277"/>
      <c r="BF120" s="1277"/>
      <c r="BG120" s="1277"/>
      <c r="BH120" s="1277"/>
      <c r="BI120" s="1277"/>
      <c r="BJ120" s="1277"/>
      <c r="BK120" s="1277"/>
      <c r="BL120" s="1329"/>
    </row>
    <row r="121" spans="1:139" ht="23.25" x14ac:dyDescent="0.35">
      <c r="A121" s="1379">
        <v>16</v>
      </c>
      <c r="B121" s="1380"/>
      <c r="C121" s="1380"/>
      <c r="D121" s="1380"/>
      <c r="E121" s="1380"/>
      <c r="F121" s="1380"/>
      <c r="G121" s="1377" t="s">
        <v>33</v>
      </c>
      <c r="H121" s="1377"/>
      <c r="I121" s="1377"/>
      <c r="J121" s="1377"/>
      <c r="K121" s="1377"/>
      <c r="L121" s="1377"/>
      <c r="M121" s="1377"/>
      <c r="N121" s="1377"/>
      <c r="O121" s="1377"/>
      <c r="P121" s="1377"/>
      <c r="Q121" s="1377"/>
      <c r="R121" s="1377"/>
      <c r="S121" s="1377"/>
      <c r="T121" s="1377"/>
      <c r="U121" s="1377"/>
      <c r="V121" s="1377"/>
      <c r="W121" s="1377"/>
      <c r="X121" s="1377"/>
      <c r="Y121" s="1377"/>
      <c r="Z121" s="1377"/>
      <c r="AA121" s="1377"/>
      <c r="AB121" s="1377"/>
      <c r="AC121" s="1377"/>
      <c r="AD121" s="1365">
        <v>0.24</v>
      </c>
      <c r="AE121" s="1365"/>
      <c r="AF121" s="1365"/>
      <c r="AG121" s="1365"/>
      <c r="AH121" s="1365"/>
      <c r="AI121" s="1365"/>
      <c r="AJ121" s="1365"/>
      <c r="AK121" s="1365">
        <v>1.4999999999999999E-2</v>
      </c>
      <c r="AL121" s="1365"/>
      <c r="AM121" s="1365"/>
      <c r="AN121" s="1365"/>
      <c r="AO121" s="1365"/>
      <c r="AP121" s="1365"/>
      <c r="AQ121" s="1365"/>
      <c r="AR121" s="1365">
        <v>4.0000000000000001E-3</v>
      </c>
      <c r="AS121" s="1365"/>
      <c r="AT121" s="1365"/>
      <c r="AU121" s="1365"/>
      <c r="AV121" s="1365"/>
      <c r="AW121" s="1365"/>
      <c r="AX121" s="1366"/>
      <c r="AY121" s="1362"/>
      <c r="AZ121" s="1277"/>
      <c r="BA121" s="1277"/>
      <c r="BB121" s="1277"/>
      <c r="BC121" s="1277"/>
      <c r="BD121" s="1277"/>
      <c r="BE121" s="1277"/>
      <c r="BF121" s="1277"/>
      <c r="BG121" s="1277"/>
      <c r="BH121" s="1277"/>
      <c r="BI121" s="1277"/>
      <c r="BJ121" s="1277"/>
      <c r="BK121" s="1277"/>
      <c r="BL121" s="1329"/>
    </row>
    <row r="122" spans="1:139" ht="23.25" x14ac:dyDescent="0.35">
      <c r="A122" s="1379">
        <v>17</v>
      </c>
      <c r="B122" s="1380"/>
      <c r="C122" s="1380"/>
      <c r="D122" s="1380"/>
      <c r="E122" s="1380"/>
      <c r="F122" s="1380"/>
      <c r="G122" s="1377" t="s">
        <v>34</v>
      </c>
      <c r="H122" s="1377"/>
      <c r="I122" s="1377"/>
      <c r="J122" s="1377"/>
      <c r="K122" s="1377"/>
      <c r="L122" s="1377"/>
      <c r="M122" s="1377"/>
      <c r="N122" s="1377"/>
      <c r="O122" s="1377"/>
      <c r="P122" s="1377"/>
      <c r="Q122" s="1377"/>
      <c r="R122" s="1377"/>
      <c r="S122" s="1377"/>
      <c r="T122" s="1377"/>
      <c r="U122" s="1377"/>
      <c r="V122" s="1377"/>
      <c r="W122" s="1377"/>
      <c r="X122" s="1377"/>
      <c r="Y122" s="1377"/>
      <c r="Z122" s="1377"/>
      <c r="AA122" s="1377"/>
      <c r="AB122" s="1377"/>
      <c r="AC122" s="1377"/>
      <c r="AD122" s="1370">
        <f>IF($AR$143=0,$AR$142,$AR$143)</f>
        <v>2.8909635965101634E-2</v>
      </c>
      <c r="AE122" s="1370"/>
      <c r="AF122" s="1370"/>
      <c r="AG122" s="1370"/>
      <c r="AH122" s="1370"/>
      <c r="AI122" s="1370"/>
      <c r="AJ122" s="1370"/>
      <c r="AK122" s="1370">
        <f>IF($AY$143=0,$AY$142,$AY$143)</f>
        <v>1.3673476469980501E-2</v>
      </c>
      <c r="AL122" s="1370"/>
      <c r="AM122" s="1370"/>
      <c r="AN122" s="1370"/>
      <c r="AO122" s="1370"/>
      <c r="AP122" s="1370"/>
      <c r="AQ122" s="1370"/>
      <c r="AR122" s="1370">
        <f>IF($BF$143=0,$BF$142,$BF$143)</f>
        <v>4.2973783191367293E-3</v>
      </c>
      <c r="AS122" s="1370"/>
      <c r="AT122" s="1370"/>
      <c r="AU122" s="1370"/>
      <c r="AV122" s="1370"/>
      <c r="AW122" s="1370"/>
      <c r="AX122" s="1370"/>
      <c r="AY122" s="1362"/>
      <c r="AZ122" s="1277"/>
      <c r="BA122" s="1277"/>
      <c r="BB122" s="1277"/>
      <c r="BC122" s="1277"/>
      <c r="BD122" s="1277"/>
      <c r="BE122" s="1277"/>
      <c r="BF122" s="1277"/>
      <c r="BG122" s="1277"/>
      <c r="BH122" s="1277"/>
      <c r="BI122" s="1277"/>
      <c r="BJ122" s="1277"/>
      <c r="BK122" s="1277"/>
      <c r="BL122" s="1329"/>
    </row>
    <row r="123" spans="1:139" ht="23.25" x14ac:dyDescent="0.35">
      <c r="A123" s="1379">
        <v>18</v>
      </c>
      <c r="B123" s="1380"/>
      <c r="C123" s="1380"/>
      <c r="D123" s="1380"/>
      <c r="E123" s="1380"/>
      <c r="F123" s="1380"/>
      <c r="G123" s="1377" t="s">
        <v>35</v>
      </c>
      <c r="H123" s="1377"/>
      <c r="I123" s="1377"/>
      <c r="J123" s="1377"/>
      <c r="K123" s="1377"/>
      <c r="L123" s="1377"/>
      <c r="M123" s="1377"/>
      <c r="N123" s="1377"/>
      <c r="O123" s="1377"/>
      <c r="P123" s="1377"/>
      <c r="Q123" s="1377"/>
      <c r="R123" s="1377"/>
      <c r="S123" s="1377"/>
      <c r="T123" s="1377"/>
      <c r="U123" s="1377"/>
      <c r="V123" s="1377"/>
      <c r="W123" s="1377"/>
      <c r="X123" s="1377"/>
      <c r="Y123" s="1377"/>
      <c r="Z123" s="1377"/>
      <c r="AA123" s="1377"/>
      <c r="AB123" s="1377"/>
      <c r="AC123" s="1377"/>
      <c r="AD123" s="1365">
        <v>0.24</v>
      </c>
      <c r="AE123" s="1365"/>
      <c r="AF123" s="1365"/>
      <c r="AG123" s="1365"/>
      <c r="AH123" s="1365"/>
      <c r="AI123" s="1365"/>
      <c r="AJ123" s="1365"/>
      <c r="AK123" s="1365">
        <v>1.6E-2</v>
      </c>
      <c r="AL123" s="1365"/>
      <c r="AM123" s="1365"/>
      <c r="AN123" s="1365"/>
      <c r="AO123" s="1365"/>
      <c r="AP123" s="1365"/>
      <c r="AQ123" s="1365"/>
      <c r="AR123" s="1365">
        <v>5.0000000000000001E-3</v>
      </c>
      <c r="AS123" s="1365"/>
      <c r="AT123" s="1365"/>
      <c r="AU123" s="1365"/>
      <c r="AV123" s="1365"/>
      <c r="AW123" s="1365"/>
      <c r="AX123" s="1366"/>
      <c r="AY123" s="1362"/>
      <c r="AZ123" s="1277"/>
      <c r="BA123" s="1277"/>
      <c r="BB123" s="1277"/>
      <c r="BC123" s="1277"/>
      <c r="BD123" s="1277"/>
      <c r="BE123" s="1277"/>
      <c r="BF123" s="1277"/>
      <c r="BG123" s="1277"/>
      <c r="BH123" s="1277"/>
      <c r="BI123" s="1277"/>
      <c r="BJ123" s="1277"/>
      <c r="BK123" s="1277"/>
      <c r="BL123" s="1329"/>
    </row>
    <row r="124" spans="1:139" ht="23.25" x14ac:dyDescent="0.35">
      <c r="A124" s="1379">
        <v>19</v>
      </c>
      <c r="B124" s="1380"/>
      <c r="C124" s="1380"/>
      <c r="D124" s="1380"/>
      <c r="E124" s="1380"/>
      <c r="F124" s="1380"/>
      <c r="G124" s="1377" t="s">
        <v>36</v>
      </c>
      <c r="H124" s="1377"/>
      <c r="I124" s="1377"/>
      <c r="J124" s="1377"/>
      <c r="K124" s="1377"/>
      <c r="L124" s="1377"/>
      <c r="M124" s="1377"/>
      <c r="N124" s="1377"/>
      <c r="O124" s="1377"/>
      <c r="P124" s="1377"/>
      <c r="Q124" s="1377"/>
      <c r="R124" s="1377"/>
      <c r="S124" s="1377"/>
      <c r="T124" s="1377"/>
      <c r="U124" s="1377"/>
      <c r="V124" s="1377"/>
      <c r="W124" s="1377"/>
      <c r="X124" s="1377"/>
      <c r="Y124" s="1377"/>
      <c r="Z124" s="1377"/>
      <c r="AA124" s="1377"/>
      <c r="AB124" s="1377"/>
      <c r="AC124" s="1377"/>
      <c r="AD124" s="1370">
        <f>IF($AR$143=0,$AR$142,$AR$143)</f>
        <v>2.8909635965101634E-2</v>
      </c>
      <c r="AE124" s="1370"/>
      <c r="AF124" s="1370"/>
      <c r="AG124" s="1370"/>
      <c r="AH124" s="1370"/>
      <c r="AI124" s="1370"/>
      <c r="AJ124" s="1370"/>
      <c r="AK124" s="1370">
        <f>IF($AY$143=0,$AY$142,$AY$143)</f>
        <v>1.3673476469980501E-2</v>
      </c>
      <c r="AL124" s="1370"/>
      <c r="AM124" s="1370"/>
      <c r="AN124" s="1370"/>
      <c r="AO124" s="1370"/>
      <c r="AP124" s="1370"/>
      <c r="AQ124" s="1370"/>
      <c r="AR124" s="1370">
        <f>IF($BF$143=0,$BF$142,$BF$143)</f>
        <v>4.2973783191367293E-3</v>
      </c>
      <c r="AS124" s="1370"/>
      <c r="AT124" s="1370"/>
      <c r="AU124" s="1370"/>
      <c r="AV124" s="1370"/>
      <c r="AW124" s="1370"/>
      <c r="AX124" s="1370"/>
      <c r="AY124" s="1362"/>
      <c r="AZ124" s="1277"/>
      <c r="BA124" s="1277"/>
      <c r="BB124" s="1277"/>
      <c r="BC124" s="1277"/>
      <c r="BD124" s="1277"/>
      <c r="BE124" s="1277"/>
      <c r="BF124" s="1277"/>
      <c r="BG124" s="1277"/>
      <c r="BH124" s="1277"/>
      <c r="BI124" s="1277"/>
      <c r="BJ124" s="1277"/>
      <c r="BK124" s="1277"/>
      <c r="BL124" s="1329"/>
    </row>
    <row r="125" spans="1:139" ht="23.25" x14ac:dyDescent="0.35">
      <c r="A125" s="1379">
        <v>20</v>
      </c>
      <c r="B125" s="1380"/>
      <c r="C125" s="1380"/>
      <c r="D125" s="1380"/>
      <c r="E125" s="1380"/>
      <c r="F125" s="1380"/>
      <c r="G125" s="1377" t="s">
        <v>37</v>
      </c>
      <c r="H125" s="1377"/>
      <c r="I125" s="1377"/>
      <c r="J125" s="1377"/>
      <c r="K125" s="1377"/>
      <c r="L125" s="1377"/>
      <c r="M125" s="1377"/>
      <c r="N125" s="1377"/>
      <c r="O125" s="1377"/>
      <c r="P125" s="1377"/>
      <c r="Q125" s="1377"/>
      <c r="R125" s="1377"/>
      <c r="S125" s="1377"/>
      <c r="T125" s="1377"/>
      <c r="U125" s="1377"/>
      <c r="V125" s="1377"/>
      <c r="W125" s="1377"/>
      <c r="X125" s="1377"/>
      <c r="Y125" s="1377"/>
      <c r="Z125" s="1377"/>
      <c r="AA125" s="1377"/>
      <c r="AB125" s="1377"/>
      <c r="AC125" s="1377"/>
      <c r="AD125" s="1370">
        <f>IF($AR$143=0,$AR$142,$AR$143)</f>
        <v>2.8909635965101634E-2</v>
      </c>
      <c r="AE125" s="1370"/>
      <c r="AF125" s="1370"/>
      <c r="AG125" s="1370"/>
      <c r="AH125" s="1370"/>
      <c r="AI125" s="1370"/>
      <c r="AJ125" s="1370"/>
      <c r="AK125" s="1370">
        <f>IF($AY$143=0,$AY$142,$AY$143)</f>
        <v>1.3673476469980501E-2</v>
      </c>
      <c r="AL125" s="1370"/>
      <c r="AM125" s="1370"/>
      <c r="AN125" s="1370"/>
      <c r="AO125" s="1370"/>
      <c r="AP125" s="1370"/>
      <c r="AQ125" s="1370"/>
      <c r="AR125" s="1370">
        <f>IF($BF$143=0,$BF$142,$BF$143)</f>
        <v>4.2973783191367293E-3</v>
      </c>
      <c r="AS125" s="1370"/>
      <c r="AT125" s="1370"/>
      <c r="AU125" s="1370"/>
      <c r="AV125" s="1370"/>
      <c r="AW125" s="1370"/>
      <c r="AX125" s="1370"/>
      <c r="AY125" s="1362"/>
      <c r="AZ125" s="1277"/>
      <c r="BA125" s="1277"/>
      <c r="BB125" s="1277"/>
      <c r="BC125" s="1277"/>
      <c r="BD125" s="1277"/>
      <c r="BE125" s="1277"/>
      <c r="BF125" s="1277"/>
      <c r="BG125" s="1277"/>
      <c r="BH125" s="1277"/>
      <c r="BI125" s="1277"/>
      <c r="BJ125" s="1277"/>
      <c r="BK125" s="1277"/>
      <c r="BL125" s="1329"/>
    </row>
    <row r="126" spans="1:139" ht="23.25" x14ac:dyDescent="0.35">
      <c r="A126" s="1379">
        <v>21</v>
      </c>
      <c r="B126" s="1380"/>
      <c r="C126" s="1380"/>
      <c r="D126" s="1380"/>
      <c r="E126" s="1380"/>
      <c r="F126" s="1380"/>
      <c r="G126" s="1378" t="s">
        <v>69</v>
      </c>
      <c r="H126" s="1378"/>
      <c r="I126" s="1378"/>
      <c r="J126" s="1378"/>
      <c r="K126" s="1378"/>
      <c r="L126" s="1378"/>
      <c r="M126" s="1378"/>
      <c r="N126" s="1378"/>
      <c r="O126" s="1378"/>
      <c r="P126" s="1378"/>
      <c r="Q126" s="1378"/>
      <c r="R126" s="1378"/>
      <c r="S126" s="1378"/>
      <c r="T126" s="1378"/>
      <c r="U126" s="1378"/>
      <c r="V126" s="1378"/>
      <c r="W126" s="1378"/>
      <c r="X126" s="1378"/>
      <c r="Y126" s="1378"/>
      <c r="Z126" s="1378"/>
      <c r="AA126" s="1378"/>
      <c r="AB126" s="1378"/>
      <c r="AC126" s="1378"/>
      <c r="AD126" s="1358">
        <v>0</v>
      </c>
      <c r="AE126" s="1358"/>
      <c r="AF126" s="1358"/>
      <c r="AG126" s="1358"/>
      <c r="AH126" s="1358"/>
      <c r="AI126" s="1358"/>
      <c r="AJ126" s="1358"/>
      <c r="AK126" s="1358">
        <v>0</v>
      </c>
      <c r="AL126" s="1358"/>
      <c r="AM126" s="1358"/>
      <c r="AN126" s="1358"/>
      <c r="AO126" s="1358"/>
      <c r="AP126" s="1358"/>
      <c r="AQ126" s="1358"/>
      <c r="AR126" s="1358">
        <v>0</v>
      </c>
      <c r="AS126" s="1358"/>
      <c r="AT126" s="1358"/>
      <c r="AU126" s="1358"/>
      <c r="AV126" s="1358"/>
      <c r="AW126" s="1358"/>
      <c r="AX126" s="1367"/>
      <c r="AY126" s="1362"/>
      <c r="AZ126" s="1277"/>
      <c r="BA126" s="1277"/>
      <c r="BB126" s="1277"/>
      <c r="BC126" s="1277"/>
      <c r="BD126" s="1277"/>
      <c r="BE126" s="1277"/>
      <c r="BF126" s="1277"/>
      <c r="BG126" s="1277"/>
      <c r="BH126" s="1277"/>
      <c r="BI126" s="1277"/>
      <c r="BJ126" s="1277"/>
      <c r="BK126" s="1277"/>
      <c r="BL126" s="1329"/>
    </row>
    <row r="127" spans="1:139" ht="23.25" x14ac:dyDescent="0.35">
      <c r="A127" s="1379">
        <v>22</v>
      </c>
      <c r="B127" s="1380"/>
      <c r="C127" s="1380"/>
      <c r="D127" s="1380"/>
      <c r="E127" s="1380"/>
      <c r="F127" s="1380"/>
      <c r="G127" s="1378" t="s">
        <v>69</v>
      </c>
      <c r="H127" s="1378"/>
      <c r="I127" s="1378"/>
      <c r="J127" s="1378"/>
      <c r="K127" s="1378"/>
      <c r="L127" s="1378"/>
      <c r="M127" s="1378"/>
      <c r="N127" s="1378"/>
      <c r="O127" s="1378"/>
      <c r="P127" s="1378"/>
      <c r="Q127" s="1378"/>
      <c r="R127" s="1378"/>
      <c r="S127" s="1378"/>
      <c r="T127" s="1378"/>
      <c r="U127" s="1378"/>
      <c r="V127" s="1378"/>
      <c r="W127" s="1378"/>
      <c r="X127" s="1378"/>
      <c r="Y127" s="1378"/>
      <c r="Z127" s="1378"/>
      <c r="AA127" s="1378"/>
      <c r="AB127" s="1378"/>
      <c r="AC127" s="1378"/>
      <c r="AD127" s="1364">
        <v>0</v>
      </c>
      <c r="AE127" s="1364"/>
      <c r="AF127" s="1364"/>
      <c r="AG127" s="1364"/>
      <c r="AH127" s="1364"/>
      <c r="AI127" s="1364"/>
      <c r="AJ127" s="1364"/>
      <c r="AK127" s="1364">
        <v>0</v>
      </c>
      <c r="AL127" s="1364"/>
      <c r="AM127" s="1364"/>
      <c r="AN127" s="1364"/>
      <c r="AO127" s="1364"/>
      <c r="AP127" s="1364"/>
      <c r="AQ127" s="1364"/>
      <c r="AR127" s="1364">
        <v>0</v>
      </c>
      <c r="AS127" s="1364"/>
      <c r="AT127" s="1364"/>
      <c r="AU127" s="1364"/>
      <c r="AV127" s="1364"/>
      <c r="AW127" s="1364"/>
      <c r="AX127" s="1364"/>
      <c r="AY127" s="1362"/>
      <c r="AZ127" s="1277"/>
      <c r="BA127" s="1277"/>
      <c r="BB127" s="1277"/>
      <c r="BC127" s="1277"/>
      <c r="BD127" s="1277"/>
      <c r="BE127" s="1277"/>
      <c r="BF127" s="1277"/>
      <c r="BG127" s="1277"/>
      <c r="BH127" s="1277"/>
      <c r="BI127" s="1277"/>
      <c r="BJ127" s="1277"/>
      <c r="BK127" s="1277"/>
      <c r="BL127" s="1329"/>
    </row>
    <row r="128" spans="1:139" ht="23.25" x14ac:dyDescent="0.35">
      <c r="A128" s="1379">
        <v>23</v>
      </c>
      <c r="B128" s="1380"/>
      <c r="C128" s="1380"/>
      <c r="D128" s="1380"/>
      <c r="E128" s="1380"/>
      <c r="F128" s="1380"/>
      <c r="G128" s="1378" t="s">
        <v>69</v>
      </c>
      <c r="H128" s="1378"/>
      <c r="I128" s="1378"/>
      <c r="J128" s="1378"/>
      <c r="K128" s="1378"/>
      <c r="L128" s="1378"/>
      <c r="M128" s="1378"/>
      <c r="N128" s="1378"/>
      <c r="O128" s="1378"/>
      <c r="P128" s="1378"/>
      <c r="Q128" s="1378"/>
      <c r="R128" s="1378"/>
      <c r="S128" s="1378"/>
      <c r="T128" s="1378"/>
      <c r="U128" s="1378"/>
      <c r="V128" s="1378"/>
      <c r="W128" s="1378"/>
      <c r="X128" s="1378"/>
      <c r="Y128" s="1378"/>
      <c r="Z128" s="1378"/>
      <c r="AA128" s="1378"/>
      <c r="AB128" s="1378"/>
      <c r="AC128" s="1378"/>
      <c r="AD128" s="1358">
        <v>0</v>
      </c>
      <c r="AE128" s="1358"/>
      <c r="AF128" s="1358"/>
      <c r="AG128" s="1358"/>
      <c r="AH128" s="1358"/>
      <c r="AI128" s="1358"/>
      <c r="AJ128" s="1358"/>
      <c r="AK128" s="1358">
        <v>0</v>
      </c>
      <c r="AL128" s="1358"/>
      <c r="AM128" s="1358"/>
      <c r="AN128" s="1358"/>
      <c r="AO128" s="1358"/>
      <c r="AP128" s="1358"/>
      <c r="AQ128" s="1358"/>
      <c r="AR128" s="1358">
        <v>0</v>
      </c>
      <c r="AS128" s="1358"/>
      <c r="AT128" s="1358"/>
      <c r="AU128" s="1358"/>
      <c r="AV128" s="1358"/>
      <c r="AW128" s="1358"/>
      <c r="AX128" s="1367"/>
      <c r="AY128" s="1362"/>
      <c r="AZ128" s="1277"/>
      <c r="BA128" s="1277"/>
      <c r="BB128" s="1277"/>
      <c r="BC128" s="1277"/>
      <c r="BD128" s="1277"/>
      <c r="BE128" s="1277"/>
      <c r="BF128" s="1277"/>
      <c r="BG128" s="1277"/>
      <c r="BH128" s="1277"/>
      <c r="BI128" s="1277"/>
      <c r="BJ128" s="1277"/>
      <c r="BK128" s="1277"/>
      <c r="BL128" s="1329"/>
    </row>
    <row r="129" spans="1:64" ht="23.25" x14ac:dyDescent="0.35">
      <c r="A129" s="1379">
        <v>24</v>
      </c>
      <c r="B129" s="1380"/>
      <c r="C129" s="1380"/>
      <c r="D129" s="1380"/>
      <c r="E129" s="1380"/>
      <c r="F129" s="1380"/>
      <c r="G129" s="1373" t="s">
        <v>69</v>
      </c>
      <c r="H129" s="1374"/>
      <c r="I129" s="1374"/>
      <c r="J129" s="1374"/>
      <c r="K129" s="1374"/>
      <c r="L129" s="1374"/>
      <c r="M129" s="1374"/>
      <c r="N129" s="1374"/>
      <c r="O129" s="1374"/>
      <c r="P129" s="1374"/>
      <c r="Q129" s="1374"/>
      <c r="R129" s="1374"/>
      <c r="S129" s="1374"/>
      <c r="T129" s="1374"/>
      <c r="U129" s="1374"/>
      <c r="V129" s="1374"/>
      <c r="W129" s="1374"/>
      <c r="X129" s="1374"/>
      <c r="Y129" s="1374"/>
      <c r="Z129" s="1374"/>
      <c r="AA129" s="1374"/>
      <c r="AB129" s="1374"/>
      <c r="AC129" s="1375"/>
      <c r="AD129" s="1358">
        <v>0</v>
      </c>
      <c r="AE129" s="1358"/>
      <c r="AF129" s="1358"/>
      <c r="AG129" s="1358"/>
      <c r="AH129" s="1358"/>
      <c r="AI129" s="1358"/>
      <c r="AJ129" s="1358"/>
      <c r="AK129" s="1358">
        <v>0</v>
      </c>
      <c r="AL129" s="1358"/>
      <c r="AM129" s="1358"/>
      <c r="AN129" s="1358"/>
      <c r="AO129" s="1358"/>
      <c r="AP129" s="1358"/>
      <c r="AQ129" s="1358"/>
      <c r="AR129" s="1358">
        <v>0</v>
      </c>
      <c r="AS129" s="1358"/>
      <c r="AT129" s="1358"/>
      <c r="AU129" s="1358"/>
      <c r="AV129" s="1358"/>
      <c r="AW129" s="1358"/>
      <c r="AX129" s="1358"/>
      <c r="AY129" s="1362"/>
      <c r="AZ129" s="1277"/>
      <c r="BA129" s="1277"/>
      <c r="BB129" s="1277"/>
      <c r="BC129" s="1277"/>
      <c r="BD129" s="1277"/>
      <c r="BE129" s="1277"/>
      <c r="BF129" s="1277"/>
      <c r="BG129" s="1277"/>
      <c r="BH129" s="1277"/>
      <c r="BI129" s="1277"/>
      <c r="BJ129" s="1277"/>
      <c r="BK129" s="1277"/>
      <c r="BL129" s="1329"/>
    </row>
    <row r="130" spans="1:64" ht="24" thickBot="1" x14ac:dyDescent="0.4">
      <c r="A130" s="1379">
        <v>25</v>
      </c>
      <c r="B130" s="1380"/>
      <c r="C130" s="1380"/>
      <c r="D130" s="1380"/>
      <c r="E130" s="1380"/>
      <c r="F130" s="1380"/>
      <c r="G130" s="1376" t="s">
        <v>38</v>
      </c>
      <c r="H130" s="1376"/>
      <c r="I130" s="1376"/>
      <c r="J130" s="1376"/>
      <c r="K130" s="1376"/>
      <c r="L130" s="1376"/>
      <c r="M130" s="1376"/>
      <c r="N130" s="1376"/>
      <c r="O130" s="1376"/>
      <c r="P130" s="1376"/>
      <c r="Q130" s="1376"/>
      <c r="R130" s="1376"/>
      <c r="S130" s="1376"/>
      <c r="T130" s="1376"/>
      <c r="U130" s="1376"/>
      <c r="V130" s="1376"/>
      <c r="W130" s="1376"/>
      <c r="X130" s="1376"/>
      <c r="Y130" s="1376"/>
      <c r="Z130" s="1376"/>
      <c r="AA130" s="1376"/>
      <c r="AB130" s="1376"/>
      <c r="AC130" s="1376"/>
      <c r="AD130" s="1368" t="s">
        <v>39</v>
      </c>
      <c r="AE130" s="1368"/>
      <c r="AF130" s="1368"/>
      <c r="AG130" s="1368"/>
      <c r="AH130" s="1368"/>
      <c r="AI130" s="1368"/>
      <c r="AJ130" s="1368"/>
      <c r="AK130" s="1368" t="s">
        <v>39</v>
      </c>
      <c r="AL130" s="1368"/>
      <c r="AM130" s="1368"/>
      <c r="AN130" s="1368"/>
      <c r="AO130" s="1368"/>
      <c r="AP130" s="1368"/>
      <c r="AQ130" s="1368"/>
      <c r="AR130" s="1368" t="s">
        <v>39</v>
      </c>
      <c r="AS130" s="1368"/>
      <c r="AT130" s="1368"/>
      <c r="AU130" s="1368"/>
      <c r="AV130" s="1368"/>
      <c r="AW130" s="1368"/>
      <c r="AX130" s="1369"/>
      <c r="AY130" s="1362"/>
      <c r="AZ130" s="1277"/>
      <c r="BA130" s="1277"/>
      <c r="BB130" s="1277"/>
      <c r="BC130" s="1277"/>
      <c r="BD130" s="1277"/>
      <c r="BE130" s="1277"/>
      <c r="BF130" s="1277"/>
      <c r="BG130" s="1277"/>
      <c r="BH130" s="1277"/>
      <c r="BI130" s="1277"/>
      <c r="BJ130" s="1277"/>
      <c r="BK130" s="1277"/>
      <c r="BL130" s="1329"/>
    </row>
    <row r="131" spans="1:64" ht="24" thickBot="1" x14ac:dyDescent="0.4">
      <c r="A131" s="1333"/>
      <c r="B131" s="1271"/>
      <c r="C131" s="1271"/>
      <c r="D131" s="1271"/>
      <c r="E131" s="1271"/>
      <c r="F131" s="1271"/>
      <c r="G131" s="1271"/>
      <c r="H131" s="1271"/>
      <c r="I131" s="1271"/>
      <c r="J131" s="1271"/>
      <c r="K131" s="1271"/>
      <c r="L131" s="1271"/>
      <c r="M131" s="1271"/>
      <c r="N131" s="1271"/>
      <c r="O131" s="1271"/>
      <c r="P131" s="1271"/>
      <c r="Q131" s="1271"/>
      <c r="R131" s="1271"/>
      <c r="S131" s="1271"/>
      <c r="T131" s="1271"/>
      <c r="U131" s="1271"/>
      <c r="V131" s="1271"/>
      <c r="W131" s="1271"/>
      <c r="X131" s="1271"/>
      <c r="Y131" s="1271"/>
      <c r="Z131" s="1271"/>
      <c r="AA131" s="1271"/>
      <c r="AB131" s="1271"/>
      <c r="AC131" s="1271"/>
      <c r="AD131" s="1271"/>
      <c r="AE131" s="1271"/>
      <c r="AF131" s="1271"/>
      <c r="AG131" s="1271"/>
      <c r="AH131" s="1271"/>
      <c r="AI131" s="1271"/>
      <c r="AJ131" s="1271"/>
      <c r="AK131" s="1271"/>
      <c r="AL131" s="1271"/>
      <c r="AM131" s="1271"/>
      <c r="AN131" s="1271"/>
      <c r="AO131" s="1271"/>
      <c r="AP131" s="1271"/>
      <c r="AQ131" s="1271"/>
      <c r="AR131" s="1271"/>
      <c r="AS131" s="1271"/>
      <c r="AT131" s="1271"/>
      <c r="AU131" s="1271"/>
      <c r="AV131" s="1271"/>
      <c r="AW131" s="1271"/>
      <c r="AX131" s="1271"/>
      <c r="AY131" s="1271"/>
      <c r="AZ131" s="1271"/>
      <c r="BA131" s="1271"/>
      <c r="BB131" s="1271"/>
      <c r="BC131" s="1271"/>
      <c r="BD131" s="1271"/>
      <c r="BE131" s="1271"/>
      <c r="BF131" s="1271"/>
      <c r="BG131" s="1271"/>
      <c r="BH131" s="1271"/>
      <c r="BI131" s="1271"/>
      <c r="BJ131" s="1271"/>
      <c r="BK131" s="1271"/>
      <c r="BL131" s="1363"/>
    </row>
    <row r="132" spans="1:64" ht="23.25" x14ac:dyDescent="0.35">
      <c r="A132" s="1359" t="s">
        <v>40</v>
      </c>
      <c r="B132" s="1360"/>
      <c r="C132" s="1360"/>
      <c r="D132" s="1360"/>
      <c r="E132" s="1360"/>
      <c r="F132" s="1360"/>
      <c r="G132" s="1360"/>
      <c r="H132" s="1360"/>
      <c r="I132" s="1360"/>
      <c r="J132" s="1360"/>
      <c r="K132" s="1360"/>
      <c r="L132" s="1360"/>
      <c r="M132" s="1360"/>
      <c r="N132" s="1360"/>
      <c r="O132" s="1360"/>
      <c r="P132" s="1360"/>
      <c r="Q132" s="1360"/>
      <c r="R132" s="1360"/>
      <c r="S132" s="1360"/>
      <c r="T132" s="1360"/>
      <c r="U132" s="1360"/>
      <c r="V132" s="1360"/>
      <c r="W132" s="1360"/>
      <c r="X132" s="1360"/>
      <c r="Y132" s="1360"/>
      <c r="Z132" s="1360"/>
      <c r="AA132" s="1360"/>
      <c r="AB132" s="1360"/>
      <c r="AC132" s="1360"/>
      <c r="AD132" s="1360"/>
      <c r="AE132" s="1360"/>
      <c r="AF132" s="1360"/>
      <c r="AG132" s="1360"/>
      <c r="AH132" s="1360"/>
      <c r="AI132" s="1360"/>
      <c r="AJ132" s="1360"/>
      <c r="AK132" s="1360"/>
      <c r="AL132" s="1360"/>
      <c r="AM132" s="1360"/>
      <c r="AN132" s="1360"/>
      <c r="AO132" s="1360"/>
      <c r="AP132" s="1360"/>
      <c r="AQ132" s="1360"/>
      <c r="AR132" s="1360"/>
      <c r="AS132" s="1360"/>
      <c r="AT132" s="1360"/>
      <c r="AU132" s="1360"/>
      <c r="AV132" s="1360"/>
      <c r="AW132" s="1360"/>
      <c r="AX132" s="1360"/>
      <c r="AY132" s="1360"/>
      <c r="AZ132" s="1360"/>
      <c r="BA132" s="1360"/>
      <c r="BB132" s="1360"/>
      <c r="BC132" s="1360"/>
      <c r="BD132" s="1360"/>
      <c r="BE132" s="1360"/>
      <c r="BF132" s="1360"/>
      <c r="BG132" s="1360"/>
      <c r="BH132" s="1360"/>
      <c r="BI132" s="1360"/>
      <c r="BJ132" s="1360"/>
      <c r="BK132" s="1360"/>
      <c r="BL132" s="1361"/>
    </row>
    <row r="133" spans="1:64" ht="23.25" x14ac:dyDescent="0.35">
      <c r="A133" s="1333">
        <v>1</v>
      </c>
      <c r="B133" s="1271"/>
      <c r="C133" s="1271"/>
      <c r="D133" s="1271"/>
      <c r="E133" s="1271"/>
      <c r="F133" s="1272"/>
      <c r="G133" s="1322" t="s">
        <v>329</v>
      </c>
      <c r="H133" s="1322"/>
      <c r="I133" s="1322"/>
      <c r="J133" s="1322"/>
      <c r="K133" s="1322"/>
      <c r="L133" s="1322"/>
      <c r="M133" s="1322"/>
      <c r="N133" s="1322"/>
      <c r="O133" s="1322"/>
      <c r="P133" s="1322"/>
      <c r="Q133" s="1322"/>
      <c r="R133" s="1322"/>
      <c r="S133" s="1322"/>
      <c r="T133" s="1322"/>
      <c r="U133" s="1322"/>
      <c r="V133" s="1322"/>
      <c r="W133" s="1322"/>
      <c r="X133" s="1322"/>
      <c r="Y133" s="1322"/>
      <c r="Z133" s="1322"/>
      <c r="AA133" s="1322"/>
      <c r="AB133" s="1322"/>
      <c r="AC133" s="1322"/>
      <c r="AD133" s="1322"/>
      <c r="AE133" s="1322"/>
      <c r="AF133" s="1322"/>
      <c r="AG133" s="1322"/>
      <c r="AH133" s="1322"/>
      <c r="AI133" s="1322"/>
      <c r="AJ133" s="1322"/>
      <c r="AK133" s="1322"/>
      <c r="AL133" s="1322"/>
      <c r="AM133" s="1322"/>
      <c r="AN133" s="1322"/>
      <c r="AO133" s="1322"/>
      <c r="AP133" s="1322"/>
      <c r="AQ133" s="1322"/>
      <c r="AR133" s="1322"/>
      <c r="AS133" s="1322"/>
      <c r="AT133" s="1322"/>
      <c r="AU133" s="1322"/>
      <c r="AV133" s="1322"/>
      <c r="AW133" s="1322"/>
      <c r="AX133" s="1322"/>
      <c r="AY133" s="1322"/>
      <c r="AZ133" s="1322"/>
      <c r="BA133" s="1322"/>
      <c r="BB133" s="1322"/>
      <c r="BC133" s="1322"/>
      <c r="BD133" s="1322"/>
      <c r="BE133" s="1322"/>
      <c r="BF133" s="1322"/>
      <c r="BG133" s="1322"/>
      <c r="BH133" s="1322"/>
      <c r="BI133" s="1322"/>
      <c r="BJ133" s="1322"/>
      <c r="BK133" s="1322"/>
      <c r="BL133" s="1323"/>
    </row>
    <row r="134" spans="1:64" ht="23.25" x14ac:dyDescent="0.35">
      <c r="A134" s="1333"/>
      <c r="B134" s="1271"/>
      <c r="C134" s="1271"/>
      <c r="D134" s="1271"/>
      <c r="E134" s="1271"/>
      <c r="F134" s="1272"/>
      <c r="G134" s="1322" t="s">
        <v>330</v>
      </c>
      <c r="H134" s="1322"/>
      <c r="I134" s="1322"/>
      <c r="J134" s="1322"/>
      <c r="K134" s="1322"/>
      <c r="L134" s="1322"/>
      <c r="M134" s="1322"/>
      <c r="N134" s="1322"/>
      <c r="O134" s="1322"/>
      <c r="P134" s="1322"/>
      <c r="Q134" s="1322"/>
      <c r="R134" s="1322"/>
      <c r="S134" s="1322"/>
      <c r="T134" s="1322"/>
      <c r="U134" s="1322"/>
      <c r="V134" s="1322"/>
      <c r="W134" s="1322"/>
      <c r="X134" s="1322"/>
      <c r="Y134" s="1322"/>
      <c r="Z134" s="1322"/>
      <c r="AA134" s="1322"/>
      <c r="AB134" s="1322"/>
      <c r="AC134" s="1322"/>
      <c r="AD134" s="1322"/>
      <c r="AE134" s="1322"/>
      <c r="AF134" s="1322"/>
      <c r="AG134" s="1322"/>
      <c r="AH134" s="1322"/>
      <c r="AI134" s="1322"/>
      <c r="AJ134" s="1322"/>
      <c r="AK134" s="1322"/>
      <c r="AL134" s="1322"/>
      <c r="AM134" s="1322"/>
      <c r="AN134" s="1322"/>
      <c r="AO134" s="1322"/>
      <c r="AP134" s="1322"/>
      <c r="AQ134" s="1322"/>
      <c r="AR134" s="1322"/>
      <c r="AS134" s="1322"/>
      <c r="AT134" s="1322"/>
      <c r="AU134" s="1322"/>
      <c r="AV134" s="1322"/>
      <c r="AW134" s="1322"/>
      <c r="AX134" s="1322"/>
      <c r="AY134" s="1322"/>
      <c r="AZ134" s="1322"/>
      <c r="BA134" s="1322"/>
      <c r="BB134" s="1322"/>
      <c r="BC134" s="1322"/>
      <c r="BD134" s="1322"/>
      <c r="BE134" s="1322"/>
      <c r="BF134" s="1322"/>
      <c r="BG134" s="1322"/>
      <c r="BH134" s="1322"/>
      <c r="BI134" s="1322"/>
      <c r="BJ134" s="1322"/>
      <c r="BK134" s="1322"/>
      <c r="BL134" s="1323"/>
    </row>
    <row r="135" spans="1:64" ht="23.25" x14ac:dyDescent="0.35">
      <c r="A135" s="1333"/>
      <c r="B135" s="1271"/>
      <c r="C135" s="1271"/>
      <c r="D135" s="1271"/>
      <c r="E135" s="1271"/>
      <c r="F135" s="1272"/>
      <c r="G135" s="1322"/>
      <c r="H135" s="1322"/>
      <c r="I135" s="1322"/>
      <c r="J135" s="1322"/>
      <c r="K135" s="1322"/>
      <c r="L135" s="1322"/>
      <c r="M135" s="1322"/>
      <c r="N135" s="1322"/>
      <c r="O135" s="1322"/>
      <c r="P135" s="1322"/>
      <c r="Q135" s="1322"/>
      <c r="R135" s="1322"/>
      <c r="S135" s="1322"/>
      <c r="T135" s="1322"/>
      <c r="U135" s="1322"/>
      <c r="V135" s="1322"/>
      <c r="W135" s="1322"/>
      <c r="X135" s="1322"/>
      <c r="Y135" s="1322"/>
      <c r="Z135" s="1322"/>
      <c r="AA135" s="1322"/>
      <c r="AB135" s="1322"/>
      <c r="AC135" s="1322"/>
      <c r="AD135" s="1322"/>
      <c r="AE135" s="1322"/>
      <c r="AF135" s="1322"/>
      <c r="AG135" s="1322"/>
      <c r="AH135" s="1322"/>
      <c r="AI135" s="1322"/>
      <c r="AJ135" s="1322"/>
      <c r="AK135" s="1322"/>
      <c r="AL135" s="1322"/>
      <c r="AM135" s="1322"/>
      <c r="AN135" s="1322"/>
      <c r="AO135" s="1322"/>
      <c r="AP135" s="1322"/>
      <c r="AQ135" s="1322"/>
      <c r="AR135" s="1322"/>
      <c r="AS135" s="1322"/>
      <c r="AT135" s="1322"/>
      <c r="AU135" s="1322"/>
      <c r="AV135" s="1322"/>
      <c r="AW135" s="1322"/>
      <c r="AX135" s="1322"/>
      <c r="AY135" s="1322"/>
      <c r="AZ135" s="1322"/>
      <c r="BA135" s="1322"/>
      <c r="BB135" s="1322"/>
      <c r="BC135" s="1322"/>
      <c r="BD135" s="1322"/>
      <c r="BE135" s="1322"/>
      <c r="BF135" s="1322"/>
      <c r="BG135" s="1322"/>
      <c r="BH135" s="1322"/>
      <c r="BI135" s="1322"/>
      <c r="BJ135" s="1322"/>
      <c r="BK135" s="1322"/>
      <c r="BL135" s="1323"/>
    </row>
    <row r="136" spans="1:64" ht="24" thickBot="1" x14ac:dyDescent="0.4">
      <c r="A136" s="1333"/>
      <c r="B136" s="1271"/>
      <c r="C136" s="1271"/>
      <c r="D136" s="1271"/>
      <c r="E136" s="1271"/>
      <c r="F136" s="1272"/>
      <c r="G136" s="1326"/>
      <c r="H136" s="1326"/>
      <c r="I136" s="1326"/>
      <c r="J136" s="1326"/>
      <c r="K136" s="1326"/>
      <c r="L136" s="1326"/>
      <c r="M136" s="1326"/>
      <c r="N136" s="1326"/>
      <c r="O136" s="1326"/>
      <c r="P136" s="1326"/>
      <c r="Q136" s="1326"/>
      <c r="R136" s="1326"/>
      <c r="S136" s="1326"/>
      <c r="T136" s="1326"/>
      <c r="U136" s="1326"/>
      <c r="V136" s="1326"/>
      <c r="W136" s="1326"/>
      <c r="X136" s="1326"/>
      <c r="Y136" s="1326"/>
      <c r="Z136" s="1326"/>
      <c r="AA136" s="1326"/>
      <c r="AB136" s="1326"/>
      <c r="AC136" s="1326"/>
      <c r="AD136" s="1326"/>
      <c r="AE136" s="1326"/>
      <c r="AF136" s="1326"/>
      <c r="AG136" s="1326"/>
      <c r="AH136" s="1326"/>
      <c r="AI136" s="1326"/>
      <c r="AJ136" s="1326"/>
      <c r="AK136" s="1326"/>
      <c r="AL136" s="1326"/>
      <c r="AM136" s="1326"/>
      <c r="AN136" s="1326"/>
      <c r="AO136" s="1326"/>
      <c r="AP136" s="1326"/>
      <c r="AQ136" s="1326"/>
      <c r="AR136" s="1326"/>
      <c r="AS136" s="1326"/>
      <c r="AT136" s="1326"/>
      <c r="AU136" s="1326"/>
      <c r="AV136" s="1326"/>
      <c r="AW136" s="1326"/>
      <c r="AX136" s="1326"/>
      <c r="AY136" s="1326"/>
      <c r="AZ136" s="1326"/>
      <c r="BA136" s="1326"/>
      <c r="BB136" s="1326"/>
      <c r="BC136" s="1326"/>
      <c r="BD136" s="1326"/>
      <c r="BE136" s="1326"/>
      <c r="BF136" s="1326"/>
      <c r="BG136" s="1326"/>
      <c r="BH136" s="1326"/>
      <c r="BI136" s="1326"/>
      <c r="BJ136" s="1326"/>
      <c r="BK136" s="1326"/>
      <c r="BL136" s="1327"/>
    </row>
    <row r="137" spans="1:64" ht="23.25" x14ac:dyDescent="0.35">
      <c r="A137" s="1333">
        <v>2</v>
      </c>
      <c r="B137" s="1271"/>
      <c r="C137" s="1271"/>
      <c r="D137" s="1271"/>
      <c r="E137" s="1271"/>
      <c r="F137" s="1272"/>
      <c r="G137" s="1350" t="s">
        <v>67</v>
      </c>
      <c r="H137" s="1350"/>
      <c r="I137" s="1350"/>
      <c r="J137" s="1350"/>
      <c r="K137" s="1350"/>
      <c r="L137" s="1350"/>
      <c r="M137" s="1350"/>
      <c r="N137" s="1350"/>
      <c r="O137" s="1350"/>
      <c r="P137" s="1350"/>
      <c r="Q137" s="1350"/>
      <c r="R137" s="1350"/>
      <c r="S137" s="1350"/>
      <c r="T137" s="1350"/>
      <c r="U137" s="1350"/>
      <c r="V137" s="1350"/>
      <c r="W137" s="1350"/>
      <c r="X137" s="1350"/>
      <c r="Y137" s="1350"/>
      <c r="Z137" s="1350"/>
      <c r="AA137" s="1350"/>
      <c r="AB137" s="1350"/>
      <c r="AC137" s="1350"/>
      <c r="AD137" s="1660" t="s">
        <v>41</v>
      </c>
      <c r="AE137" s="1661"/>
      <c r="AF137" s="1661"/>
      <c r="AG137" s="1661"/>
      <c r="AH137" s="1661"/>
      <c r="AI137" s="1661"/>
      <c r="AJ137" s="1661"/>
      <c r="AK137" s="1661"/>
      <c r="AL137" s="1661"/>
      <c r="AM137" s="1661"/>
      <c r="AN137" s="1661"/>
      <c r="AO137" s="1661"/>
      <c r="AP137" s="1661"/>
      <c r="AQ137" s="1661"/>
      <c r="AR137" s="1661"/>
      <c r="AS137" s="1661"/>
      <c r="AT137" s="1661"/>
      <c r="AU137" s="1661"/>
      <c r="AV137" s="1661"/>
      <c r="AW137" s="1661"/>
      <c r="AX137" s="1661"/>
      <c r="AY137" s="1661"/>
      <c r="AZ137" s="1661"/>
      <c r="BA137" s="1661"/>
      <c r="BB137" s="1661"/>
      <c r="BC137" s="1661"/>
      <c r="BD137" s="1661"/>
      <c r="BE137" s="1661"/>
      <c r="BF137" s="1661"/>
      <c r="BG137" s="1661"/>
      <c r="BH137" s="1661"/>
      <c r="BI137" s="1661"/>
      <c r="BJ137" s="1661"/>
      <c r="BK137" s="1661"/>
      <c r="BL137" s="1662"/>
    </row>
    <row r="138" spans="1:64" ht="23.25" x14ac:dyDescent="0.35">
      <c r="A138" s="1333"/>
      <c r="B138" s="1271"/>
      <c r="C138" s="1271"/>
      <c r="D138" s="1271"/>
      <c r="E138" s="1271"/>
      <c r="F138" s="1272"/>
      <c r="G138" s="1350" t="s">
        <v>42</v>
      </c>
      <c r="H138" s="1350"/>
      <c r="I138" s="1350"/>
      <c r="J138" s="1350"/>
      <c r="K138" s="1350"/>
      <c r="L138" s="1350"/>
      <c r="M138" s="1350"/>
      <c r="N138" s="1350"/>
      <c r="O138" s="1350"/>
      <c r="P138" s="1350"/>
      <c r="Q138" s="1350"/>
      <c r="R138" s="1350"/>
      <c r="S138" s="1350"/>
      <c r="T138" s="1350"/>
      <c r="U138" s="1350"/>
      <c r="V138" s="1350"/>
      <c r="W138" s="1350"/>
      <c r="X138" s="1350"/>
      <c r="Y138" s="1350"/>
      <c r="Z138" s="1350"/>
      <c r="AA138" s="1350"/>
      <c r="AB138" s="1350"/>
      <c r="AC138" s="1350"/>
      <c r="AD138" s="1353" t="s">
        <v>43</v>
      </c>
      <c r="AE138" s="1354"/>
      <c r="AF138" s="1354"/>
      <c r="AG138" s="1354"/>
      <c r="AH138" s="1354"/>
      <c r="AI138" s="1354"/>
      <c r="AJ138" s="1354"/>
      <c r="AK138" s="1354"/>
      <c r="AL138" s="1354"/>
      <c r="AM138" s="1354"/>
      <c r="AN138" s="1354"/>
      <c r="AO138" s="1354"/>
      <c r="AP138" s="1354"/>
      <c r="AQ138" s="1354"/>
      <c r="AR138" s="1354"/>
      <c r="AS138" s="1354"/>
      <c r="AT138" s="1354"/>
      <c r="AU138" s="1354"/>
      <c r="AV138" s="1354"/>
      <c r="AW138" s="1354"/>
      <c r="AX138" s="1354"/>
      <c r="AY138" s="1354"/>
      <c r="AZ138" s="1354"/>
      <c r="BA138" s="1354"/>
      <c r="BB138" s="1354"/>
      <c r="BC138" s="1354"/>
      <c r="BD138" s="1354"/>
      <c r="BE138" s="1354"/>
      <c r="BF138" s="1354"/>
      <c r="BG138" s="1354"/>
      <c r="BH138" s="1354"/>
      <c r="BI138" s="1354"/>
      <c r="BJ138" s="1354"/>
      <c r="BK138" s="1354"/>
      <c r="BL138" s="1355"/>
    </row>
    <row r="139" spans="1:64" ht="23.25" x14ac:dyDescent="0.35">
      <c r="A139" s="1333"/>
      <c r="B139" s="1271"/>
      <c r="C139" s="1271"/>
      <c r="D139" s="1271"/>
      <c r="E139" s="1271"/>
      <c r="F139" s="1272"/>
      <c r="G139" s="1350" t="s">
        <v>44</v>
      </c>
      <c r="H139" s="1350"/>
      <c r="I139" s="1350"/>
      <c r="J139" s="1350"/>
      <c r="K139" s="1350"/>
      <c r="L139" s="1350"/>
      <c r="M139" s="1350"/>
      <c r="N139" s="1350"/>
      <c r="O139" s="1350"/>
      <c r="P139" s="1350"/>
      <c r="Q139" s="1350"/>
      <c r="R139" s="1350"/>
      <c r="S139" s="1350"/>
      <c r="T139" s="1350"/>
      <c r="U139" s="1350"/>
      <c r="V139" s="1350"/>
      <c r="W139" s="1350"/>
      <c r="X139" s="1350"/>
      <c r="Y139" s="1350"/>
      <c r="Z139" s="1350"/>
      <c r="AA139" s="1350"/>
      <c r="AB139" s="1350"/>
      <c r="AC139" s="1350"/>
      <c r="AD139" s="1353" t="s">
        <v>45</v>
      </c>
      <c r="AE139" s="1354"/>
      <c r="AF139" s="1354"/>
      <c r="AG139" s="1354"/>
      <c r="AH139" s="1354"/>
      <c r="AI139" s="1354"/>
      <c r="AJ139" s="1354"/>
      <c r="AK139" s="1354"/>
      <c r="AL139" s="1354"/>
      <c r="AM139" s="1354"/>
      <c r="AN139" s="1354"/>
      <c r="AO139" s="1354"/>
      <c r="AP139" s="1354"/>
      <c r="AQ139" s="1354"/>
      <c r="AR139" s="1354" t="s">
        <v>46</v>
      </c>
      <c r="AS139" s="1354"/>
      <c r="AT139" s="1354"/>
      <c r="AU139" s="1354"/>
      <c r="AV139" s="1354"/>
      <c r="AW139" s="1354"/>
      <c r="AX139" s="1354"/>
      <c r="AY139" s="1354"/>
      <c r="AZ139" s="1354"/>
      <c r="BA139" s="1354"/>
      <c r="BB139" s="1354"/>
      <c r="BC139" s="1354"/>
      <c r="BD139" s="1354"/>
      <c r="BE139" s="1354"/>
      <c r="BF139" s="1354"/>
      <c r="BG139" s="1354"/>
      <c r="BH139" s="1354"/>
      <c r="BI139" s="1354"/>
      <c r="BJ139" s="1354"/>
      <c r="BK139" s="1354"/>
      <c r="BL139" s="1355"/>
    </row>
    <row r="140" spans="1:64" ht="26.25" x14ac:dyDescent="0.45">
      <c r="A140" s="1333"/>
      <c r="B140" s="1271"/>
      <c r="C140" s="1271"/>
      <c r="D140" s="1271"/>
      <c r="E140" s="1271"/>
      <c r="F140" s="1272"/>
      <c r="G140" s="1350" t="s">
        <v>47</v>
      </c>
      <c r="H140" s="1350"/>
      <c r="I140" s="1350"/>
      <c r="J140" s="1350"/>
      <c r="K140" s="1350"/>
      <c r="L140" s="1350"/>
      <c r="M140" s="1350"/>
      <c r="N140" s="1350"/>
      <c r="O140" s="1350"/>
      <c r="P140" s="1350"/>
      <c r="Q140" s="1350"/>
      <c r="R140" s="1350"/>
      <c r="S140" s="1350"/>
      <c r="T140" s="1350"/>
      <c r="U140" s="1350"/>
      <c r="V140" s="1350"/>
      <c r="W140" s="1350"/>
      <c r="X140" s="1350"/>
      <c r="Y140" s="1350"/>
      <c r="Z140" s="1350"/>
      <c r="AA140" s="1350"/>
      <c r="AB140" s="1350"/>
      <c r="AC140" s="1350"/>
      <c r="AD140" s="1353" t="s">
        <v>48</v>
      </c>
      <c r="AE140" s="1354"/>
      <c r="AF140" s="1354"/>
      <c r="AG140" s="1354"/>
      <c r="AH140" s="1354"/>
      <c r="AI140" s="1354"/>
      <c r="AJ140" s="1354"/>
      <c r="AK140" s="1354" t="s">
        <v>49</v>
      </c>
      <c r="AL140" s="1354"/>
      <c r="AM140" s="1354"/>
      <c r="AN140" s="1354"/>
      <c r="AO140" s="1354"/>
      <c r="AP140" s="1354"/>
      <c r="AQ140" s="1354"/>
      <c r="AR140" s="1354" t="s">
        <v>1007</v>
      </c>
      <c r="AS140" s="1354"/>
      <c r="AT140" s="1354"/>
      <c r="AU140" s="1354"/>
      <c r="AV140" s="1354"/>
      <c r="AW140" s="1354"/>
      <c r="AX140" s="1354"/>
      <c r="AY140" s="1354" t="s">
        <v>1008</v>
      </c>
      <c r="AZ140" s="1354"/>
      <c r="BA140" s="1354"/>
      <c r="BB140" s="1354"/>
      <c r="BC140" s="1354"/>
      <c r="BD140" s="1354"/>
      <c r="BE140" s="1354"/>
      <c r="BF140" s="1354" t="s">
        <v>1009</v>
      </c>
      <c r="BG140" s="1354"/>
      <c r="BH140" s="1354"/>
      <c r="BI140" s="1354"/>
      <c r="BJ140" s="1354"/>
      <c r="BK140" s="1354"/>
      <c r="BL140" s="1355"/>
    </row>
    <row r="141" spans="1:64" ht="23.25" x14ac:dyDescent="0.35">
      <c r="A141" s="1333"/>
      <c r="B141" s="1271"/>
      <c r="C141" s="1271"/>
      <c r="D141" s="1271"/>
      <c r="E141" s="1271"/>
      <c r="F141" s="1272"/>
      <c r="G141" s="1350" t="s">
        <v>50</v>
      </c>
      <c r="H141" s="1350"/>
      <c r="I141" s="1350"/>
      <c r="J141" s="1350"/>
      <c r="K141" s="1350"/>
      <c r="L141" s="1350"/>
      <c r="M141" s="1350"/>
      <c r="N141" s="1350"/>
      <c r="O141" s="1350"/>
      <c r="P141" s="1350"/>
      <c r="Q141" s="1350"/>
      <c r="R141" s="1350"/>
      <c r="S141" s="1350"/>
      <c r="T141" s="1350"/>
      <c r="U141" s="1350"/>
      <c r="V141" s="1350"/>
      <c r="W141" s="1350"/>
      <c r="X141" s="1350"/>
      <c r="Y141" s="1350"/>
      <c r="Z141" s="1350"/>
      <c r="AA141" s="1350"/>
      <c r="AB141" s="1350"/>
      <c r="AC141" s="1350"/>
      <c r="AD141" s="1356" t="s">
        <v>51</v>
      </c>
      <c r="AE141" s="1328"/>
      <c r="AF141" s="1328"/>
      <c r="AG141" s="1328"/>
      <c r="AH141" s="1328"/>
      <c r="AI141" s="1328"/>
      <c r="AJ141" s="1328"/>
      <c r="AK141" s="1328" t="s">
        <v>429</v>
      </c>
      <c r="AL141" s="1328"/>
      <c r="AM141" s="1328"/>
      <c r="AN141" s="1328"/>
      <c r="AO141" s="1328"/>
      <c r="AP141" s="1328"/>
      <c r="AQ141" s="1328"/>
      <c r="AR141" s="1328" t="s">
        <v>52</v>
      </c>
      <c r="AS141" s="1328"/>
      <c r="AT141" s="1328"/>
      <c r="AU141" s="1328"/>
      <c r="AV141" s="1328"/>
      <c r="AW141" s="1328"/>
      <c r="AX141" s="1328"/>
      <c r="AY141" s="1328" t="s">
        <v>53</v>
      </c>
      <c r="AZ141" s="1328"/>
      <c r="BA141" s="1328"/>
      <c r="BB141" s="1328"/>
      <c r="BC141" s="1328"/>
      <c r="BD141" s="1328"/>
      <c r="BE141" s="1328"/>
      <c r="BF141" s="1328" t="s">
        <v>54</v>
      </c>
      <c r="BG141" s="1328"/>
      <c r="BH141" s="1328"/>
      <c r="BI141" s="1328"/>
      <c r="BJ141" s="1328"/>
      <c r="BK141" s="1328"/>
      <c r="BL141" s="1357"/>
    </row>
    <row r="142" spans="1:64" ht="23.25" x14ac:dyDescent="0.35">
      <c r="A142" s="1333"/>
      <c r="B142" s="1271"/>
      <c r="C142" s="1271"/>
      <c r="D142" s="1271"/>
      <c r="E142" s="1271"/>
      <c r="F142" s="1272"/>
      <c r="G142" s="1350" t="s">
        <v>68</v>
      </c>
      <c r="H142" s="1350"/>
      <c r="I142" s="1350"/>
      <c r="J142" s="1350"/>
      <c r="K142" s="1350"/>
      <c r="L142" s="1350"/>
      <c r="M142" s="1350"/>
      <c r="N142" s="1350"/>
      <c r="O142" s="1350"/>
      <c r="P142" s="1350"/>
      <c r="Q142" s="1350"/>
      <c r="R142" s="1350"/>
      <c r="S142" s="1350"/>
      <c r="T142" s="1350"/>
      <c r="U142" s="1350"/>
      <c r="V142" s="1350"/>
      <c r="W142" s="1350"/>
      <c r="X142" s="1350"/>
      <c r="Y142" s="1350"/>
      <c r="Z142" s="1350"/>
      <c r="AA142" s="1350"/>
      <c r="AB142" s="1350"/>
      <c r="AC142" s="1350"/>
      <c r="AD142" s="1353">
        <v>7.7</v>
      </c>
      <c r="AE142" s="1354"/>
      <c r="AF142" s="1354"/>
      <c r="AG142" s="1354"/>
      <c r="AH142" s="1354"/>
      <c r="AI142" s="1354"/>
      <c r="AJ142" s="1354"/>
      <c r="AK142" s="1354">
        <v>0.5</v>
      </c>
      <c r="AL142" s="1354"/>
      <c r="AM142" s="1354"/>
      <c r="AN142" s="1354"/>
      <c r="AO142" s="1354"/>
      <c r="AP142" s="1354"/>
      <c r="AQ142" s="1354"/>
      <c r="AR142" s="1351">
        <f>0.74*0.0032*(($AD142/5)^1.3)/(($AK142/2)^1.4)</f>
        <v>2.8909635965101634E-2</v>
      </c>
      <c r="AS142" s="1351"/>
      <c r="AT142" s="1351"/>
      <c r="AU142" s="1351"/>
      <c r="AV142" s="1351"/>
      <c r="AW142" s="1351"/>
      <c r="AX142" s="1351"/>
      <c r="AY142" s="1351">
        <f>0.35*0.0032*(($AD142/5)^1.3)/(($AK142/2)^1.4)</f>
        <v>1.3673476469980501E-2</v>
      </c>
      <c r="AZ142" s="1351"/>
      <c r="BA142" s="1351"/>
      <c r="BB142" s="1351"/>
      <c r="BC142" s="1351"/>
      <c r="BD142" s="1351"/>
      <c r="BE142" s="1351"/>
      <c r="BF142" s="1351">
        <f>0.11*0.0032*(($AD142/5)^1.3)/(($AK142/2)^1.4)</f>
        <v>4.2973783191367293E-3</v>
      </c>
      <c r="BG142" s="1351"/>
      <c r="BH142" s="1351"/>
      <c r="BI142" s="1351"/>
      <c r="BJ142" s="1351"/>
      <c r="BK142" s="1351"/>
      <c r="BL142" s="1352"/>
    </row>
    <row r="143" spans="1:64" ht="24" thickBot="1" x14ac:dyDescent="0.4">
      <c r="A143" s="1333"/>
      <c r="B143" s="1271"/>
      <c r="C143" s="1271"/>
      <c r="D143" s="1271"/>
      <c r="E143" s="1271"/>
      <c r="F143" s="1272"/>
      <c r="G143" s="1277"/>
      <c r="H143" s="1277"/>
      <c r="I143" s="1277"/>
      <c r="J143" s="1277"/>
      <c r="K143" s="1277"/>
      <c r="L143" s="1277"/>
      <c r="M143" s="1277"/>
      <c r="N143" s="1277"/>
      <c r="O143" s="1277"/>
      <c r="P143" s="1277"/>
      <c r="Q143" s="1277"/>
      <c r="R143" s="1277"/>
      <c r="S143" s="1277"/>
      <c r="T143" s="1277"/>
      <c r="U143" s="1277"/>
      <c r="V143" s="1277"/>
      <c r="W143" s="1277"/>
      <c r="X143" s="1277"/>
      <c r="Y143" s="1277"/>
      <c r="Z143" s="1277"/>
      <c r="AA143" s="1277"/>
      <c r="AB143" s="1277"/>
      <c r="AC143" s="1277"/>
      <c r="AD143" s="1346">
        <f>'MET-D'!$C$14</f>
        <v>7.7</v>
      </c>
      <c r="AE143" s="1347"/>
      <c r="AF143" s="1347"/>
      <c r="AG143" s="1347"/>
      <c r="AH143" s="1347"/>
      <c r="AI143" s="1347"/>
      <c r="AJ143" s="1347"/>
      <c r="AK143" s="1347">
        <f>DM22</f>
        <v>0</v>
      </c>
      <c r="AL143" s="1347"/>
      <c r="AM143" s="1347"/>
      <c r="AN143" s="1347"/>
      <c r="AO143" s="1347"/>
      <c r="AP143" s="1347"/>
      <c r="AQ143" s="1347"/>
      <c r="AR143" s="1348">
        <f>IF(ISERROR(0.74*0.0032*(($AD143/5)^1.3)/(($AK143/2)^1.4)),0,0.74*0.0032*(($AD143/5)^1.3)/(($AK143/2)^1.4))</f>
        <v>0</v>
      </c>
      <c r="AS143" s="1348"/>
      <c r="AT143" s="1348"/>
      <c r="AU143" s="1348"/>
      <c r="AV143" s="1348"/>
      <c r="AW143" s="1348"/>
      <c r="AX143" s="1348"/>
      <c r="AY143" s="1348">
        <f>IF(ISERROR(0.35*0.0032*(($AD143/5)^1.3)/(($AK143/2)^1.4)),0, 0.35*0.0032*(($AD143/5)^1.3)/(($AK143/2)^1.4))</f>
        <v>0</v>
      </c>
      <c r="AZ143" s="1348"/>
      <c r="BA143" s="1348"/>
      <c r="BB143" s="1348"/>
      <c r="BC143" s="1348"/>
      <c r="BD143" s="1348"/>
      <c r="BE143" s="1348"/>
      <c r="BF143" s="1348">
        <f>IF(ISERROR(0.11*0.0032*(($AD143/5)^1.3)/(($AK143/2)^1.4)),0,0.11*0.0032*(($AD143/5)^1.3)/(($AK143/2)^1.4))</f>
        <v>0</v>
      </c>
      <c r="BG143" s="1348"/>
      <c r="BH143" s="1348"/>
      <c r="BI143" s="1348"/>
      <c r="BJ143" s="1348"/>
      <c r="BK143" s="1348"/>
      <c r="BL143" s="1349"/>
    </row>
    <row r="144" spans="1:64" ht="23.25" x14ac:dyDescent="0.35">
      <c r="A144" s="1333"/>
      <c r="B144" s="1271"/>
      <c r="C144" s="1271"/>
      <c r="D144" s="1271"/>
      <c r="E144" s="1271"/>
      <c r="F144" s="1272"/>
      <c r="G144" s="1277"/>
      <c r="H144" s="1277"/>
      <c r="I144" s="1277"/>
      <c r="J144" s="1277"/>
      <c r="K144" s="1277"/>
      <c r="L144" s="1277"/>
      <c r="M144" s="1277"/>
      <c r="N144" s="1277"/>
      <c r="O144" s="1277"/>
      <c r="P144" s="1277"/>
      <c r="Q144" s="1277"/>
      <c r="R144" s="1277"/>
      <c r="S144" s="1277"/>
      <c r="T144" s="1277"/>
      <c r="U144" s="1277"/>
      <c r="V144" s="1277"/>
      <c r="W144" s="1277"/>
      <c r="X144" s="1277"/>
      <c r="Y144" s="1277"/>
      <c r="Z144" s="1277"/>
      <c r="AA144" s="1277"/>
      <c r="AB144" s="1277"/>
      <c r="AC144" s="1277"/>
      <c r="AD144" s="1343"/>
      <c r="AE144" s="1344"/>
      <c r="AF144" s="1344"/>
      <c r="AG144" s="1344"/>
      <c r="AH144" s="1344"/>
      <c r="AI144" s="1344"/>
      <c r="AJ144" s="1344"/>
      <c r="AK144" s="1344"/>
      <c r="AL144" s="1344"/>
      <c r="AM144" s="1344"/>
      <c r="AN144" s="1344"/>
      <c r="AO144" s="1344"/>
      <c r="AP144" s="1344"/>
      <c r="AQ144" s="1344"/>
      <c r="AR144" s="1344"/>
      <c r="AS144" s="1344"/>
      <c r="AT144" s="1344"/>
      <c r="AU144" s="1344"/>
      <c r="AV144" s="1344"/>
      <c r="AW144" s="1344"/>
      <c r="AX144" s="1344"/>
      <c r="AY144" s="1344"/>
      <c r="AZ144" s="1344"/>
      <c r="BA144" s="1344"/>
      <c r="BB144" s="1344"/>
      <c r="BC144" s="1344"/>
      <c r="BD144" s="1344"/>
      <c r="BE144" s="1344"/>
      <c r="BF144" s="1344"/>
      <c r="BG144" s="1344"/>
      <c r="BH144" s="1344"/>
      <c r="BI144" s="1344"/>
      <c r="BJ144" s="1344"/>
      <c r="BK144" s="1344"/>
      <c r="BL144" s="1345"/>
    </row>
    <row r="145" spans="1:65" ht="23.25" x14ac:dyDescent="0.35">
      <c r="A145" s="1333"/>
      <c r="B145" s="1271"/>
      <c r="C145" s="1271"/>
      <c r="D145" s="1271"/>
      <c r="E145" s="1271"/>
      <c r="F145" s="1272"/>
      <c r="G145" s="1277"/>
      <c r="H145" s="1277"/>
      <c r="I145" s="1277"/>
      <c r="J145" s="1277"/>
      <c r="K145" s="1277"/>
      <c r="L145" s="1277"/>
      <c r="M145" s="1277"/>
      <c r="N145" s="1277"/>
      <c r="O145" s="1277"/>
      <c r="P145" s="1277"/>
      <c r="Q145" s="1277"/>
      <c r="R145" s="1277"/>
      <c r="S145" s="1277"/>
      <c r="T145" s="1277"/>
      <c r="U145" s="1277"/>
      <c r="V145" s="1277"/>
      <c r="W145" s="1277"/>
      <c r="X145" s="1277"/>
      <c r="Y145" s="1277"/>
      <c r="Z145" s="1277"/>
      <c r="AA145" s="1277"/>
      <c r="AB145" s="1277"/>
      <c r="AC145" s="1277"/>
      <c r="AD145" s="1338" t="s">
        <v>55</v>
      </c>
      <c r="AE145" s="1339"/>
      <c r="AF145" s="1339"/>
      <c r="AG145" s="1339"/>
      <c r="AH145" s="1339"/>
      <c r="AI145" s="1339"/>
      <c r="AJ145" s="1339"/>
      <c r="AK145" s="1339"/>
      <c r="AL145" s="1339"/>
      <c r="AM145" s="1339"/>
      <c r="AN145" s="1339"/>
      <c r="AO145" s="1339"/>
      <c r="AP145" s="1339"/>
      <c r="AQ145" s="1339"/>
      <c r="AR145" s="1339"/>
      <c r="AS145" s="1339"/>
      <c r="AT145" s="1339"/>
      <c r="AU145" s="1339"/>
      <c r="AV145" s="1339"/>
      <c r="AW145" s="1339"/>
      <c r="AX145" s="1339"/>
      <c r="AY145" s="1339"/>
      <c r="AZ145" s="1339"/>
      <c r="BA145" s="1339"/>
      <c r="BB145" s="1339"/>
      <c r="BC145" s="1339"/>
      <c r="BD145" s="1339"/>
      <c r="BE145" s="1339"/>
      <c r="BF145" s="1339"/>
      <c r="BG145" s="1339"/>
      <c r="BH145" s="1339"/>
      <c r="BI145" s="1339"/>
      <c r="BJ145" s="1339"/>
      <c r="BK145" s="1339"/>
      <c r="BL145" s="1340"/>
    </row>
    <row r="146" spans="1:65" ht="23.25" x14ac:dyDescent="0.35">
      <c r="A146" s="1333"/>
      <c r="B146" s="1271"/>
      <c r="C146" s="1271"/>
      <c r="D146" s="1271"/>
      <c r="E146" s="1271"/>
      <c r="F146" s="1272"/>
      <c r="G146" s="1277"/>
      <c r="H146" s="1277"/>
      <c r="I146" s="1277"/>
      <c r="J146" s="1277"/>
      <c r="K146" s="1277"/>
      <c r="L146" s="1277"/>
      <c r="M146" s="1277"/>
      <c r="N146" s="1277"/>
      <c r="O146" s="1277"/>
      <c r="P146" s="1277"/>
      <c r="Q146" s="1277"/>
      <c r="R146" s="1277"/>
      <c r="S146" s="1277"/>
      <c r="T146" s="1277"/>
      <c r="U146" s="1277"/>
      <c r="V146" s="1277"/>
      <c r="W146" s="1277"/>
      <c r="X146" s="1277"/>
      <c r="Y146" s="1277"/>
      <c r="Z146" s="1277"/>
      <c r="AA146" s="1277"/>
      <c r="AB146" s="1277"/>
      <c r="AC146" s="1277"/>
      <c r="AD146" s="1334" t="s">
        <v>56</v>
      </c>
      <c r="AE146" s="1335"/>
      <c r="AF146" s="1335"/>
      <c r="AG146" s="1335"/>
      <c r="AH146" s="1335"/>
      <c r="AI146" s="1335"/>
      <c r="AJ146" s="1335"/>
      <c r="AK146" s="1339" t="s">
        <v>57</v>
      </c>
      <c r="AL146" s="1339"/>
      <c r="AM146" s="1339"/>
      <c r="AN146" s="1339"/>
      <c r="AO146" s="1339"/>
      <c r="AP146" s="1339"/>
      <c r="AQ146" s="1339"/>
      <c r="AR146" s="1339"/>
      <c r="AS146" s="1339"/>
      <c r="AT146" s="1339"/>
      <c r="AU146" s="1339"/>
      <c r="AV146" s="1339"/>
      <c r="AW146" s="1339"/>
      <c r="AX146" s="1339"/>
      <c r="AY146" s="1339"/>
      <c r="AZ146" s="1339"/>
      <c r="BA146" s="1339"/>
      <c r="BB146" s="1339"/>
      <c r="BC146" s="1339"/>
      <c r="BD146" s="1339"/>
      <c r="BE146" s="1339"/>
      <c r="BF146" s="1339"/>
      <c r="BG146" s="1339"/>
      <c r="BH146" s="1339"/>
      <c r="BI146" s="1339"/>
      <c r="BJ146" s="1339"/>
      <c r="BK146" s="1339"/>
      <c r="BL146" s="1340"/>
    </row>
    <row r="147" spans="1:65" ht="23.25" x14ac:dyDescent="0.35">
      <c r="A147" s="1333"/>
      <c r="B147" s="1271"/>
      <c r="C147" s="1271"/>
      <c r="D147" s="1271"/>
      <c r="E147" s="1271"/>
      <c r="F147" s="1272"/>
      <c r="G147" s="1277"/>
      <c r="H147" s="1277"/>
      <c r="I147" s="1277"/>
      <c r="J147" s="1277"/>
      <c r="K147" s="1277"/>
      <c r="L147" s="1277"/>
      <c r="M147" s="1277"/>
      <c r="N147" s="1277"/>
      <c r="O147" s="1277"/>
      <c r="P147" s="1277"/>
      <c r="Q147" s="1277"/>
      <c r="R147" s="1277"/>
      <c r="S147" s="1277"/>
      <c r="T147" s="1277"/>
      <c r="U147" s="1277"/>
      <c r="V147" s="1277"/>
      <c r="W147" s="1277"/>
      <c r="X147" s="1277"/>
      <c r="Y147" s="1277"/>
      <c r="Z147" s="1277"/>
      <c r="AA147" s="1277"/>
      <c r="AB147" s="1277"/>
      <c r="AC147" s="1277"/>
      <c r="AD147" s="1334" t="s">
        <v>396</v>
      </c>
      <c r="AE147" s="1335"/>
      <c r="AF147" s="1335"/>
      <c r="AG147" s="1335"/>
      <c r="AH147" s="1335"/>
      <c r="AI147" s="1335"/>
      <c r="AJ147" s="1335"/>
      <c r="AK147" s="1339" t="s">
        <v>58</v>
      </c>
      <c r="AL147" s="1339"/>
      <c r="AM147" s="1339"/>
      <c r="AN147" s="1339"/>
      <c r="AO147" s="1339"/>
      <c r="AP147" s="1339"/>
      <c r="AQ147" s="1339"/>
      <c r="AR147" s="1339"/>
      <c r="AS147" s="1339"/>
      <c r="AT147" s="1339"/>
      <c r="AU147" s="1339"/>
      <c r="AV147" s="1339"/>
      <c r="AW147" s="1339"/>
      <c r="AX147" s="1339"/>
      <c r="AY147" s="1339"/>
      <c r="AZ147" s="1339"/>
      <c r="BA147" s="1339"/>
      <c r="BB147" s="1339"/>
      <c r="BC147" s="1339"/>
      <c r="BD147" s="1339"/>
      <c r="BE147" s="1339"/>
      <c r="BF147" s="1339"/>
      <c r="BG147" s="1339"/>
      <c r="BH147" s="1339"/>
      <c r="BI147" s="1339"/>
      <c r="BJ147" s="1339"/>
      <c r="BK147" s="1339"/>
      <c r="BL147" s="1340"/>
    </row>
    <row r="148" spans="1:65" ht="23.25" x14ac:dyDescent="0.35">
      <c r="A148" s="1333"/>
      <c r="B148" s="1271"/>
      <c r="C148" s="1271"/>
      <c r="D148" s="1271"/>
      <c r="E148" s="1271"/>
      <c r="F148" s="1272"/>
      <c r="G148" s="1277"/>
      <c r="H148" s="1277"/>
      <c r="I148" s="1277"/>
      <c r="J148" s="1277"/>
      <c r="K148" s="1277"/>
      <c r="L148" s="1277"/>
      <c r="M148" s="1277"/>
      <c r="N148" s="1277"/>
      <c r="O148" s="1277"/>
      <c r="P148" s="1277"/>
      <c r="Q148" s="1277"/>
      <c r="R148" s="1277"/>
      <c r="S148" s="1277"/>
      <c r="T148" s="1277"/>
      <c r="U148" s="1277"/>
      <c r="V148" s="1277"/>
      <c r="W148" s="1277"/>
      <c r="X148" s="1277"/>
      <c r="Y148" s="1277"/>
      <c r="Z148" s="1277"/>
      <c r="AA148" s="1277"/>
      <c r="AB148" s="1277"/>
      <c r="AC148" s="1277"/>
      <c r="AD148" s="1334" t="s">
        <v>461</v>
      </c>
      <c r="AE148" s="1335"/>
      <c r="AF148" s="1335"/>
      <c r="AG148" s="1335"/>
      <c r="AH148" s="1335"/>
      <c r="AI148" s="1335"/>
      <c r="AJ148" s="1335"/>
      <c r="AK148" s="1339" t="s">
        <v>59</v>
      </c>
      <c r="AL148" s="1339"/>
      <c r="AM148" s="1339"/>
      <c r="AN148" s="1339"/>
      <c r="AO148" s="1339"/>
      <c r="AP148" s="1339"/>
      <c r="AQ148" s="1339"/>
      <c r="AR148" s="1339"/>
      <c r="AS148" s="1339"/>
      <c r="AT148" s="1339"/>
      <c r="AU148" s="1339"/>
      <c r="AV148" s="1339"/>
      <c r="AW148" s="1339"/>
      <c r="AX148" s="1339"/>
      <c r="AY148" s="1339"/>
      <c r="AZ148" s="1339"/>
      <c r="BA148" s="1339"/>
      <c r="BB148" s="1339"/>
      <c r="BC148" s="1339"/>
      <c r="BD148" s="1339"/>
      <c r="BE148" s="1339"/>
      <c r="BF148" s="1339"/>
      <c r="BG148" s="1339"/>
      <c r="BH148" s="1339"/>
      <c r="BI148" s="1339"/>
      <c r="BJ148" s="1339"/>
      <c r="BK148" s="1339"/>
      <c r="BL148" s="1340"/>
    </row>
    <row r="149" spans="1:65" ht="24" thickBot="1" x14ac:dyDescent="0.4">
      <c r="A149" s="1333"/>
      <c r="B149" s="1271"/>
      <c r="C149" s="1271"/>
      <c r="D149" s="1271"/>
      <c r="E149" s="1271"/>
      <c r="F149" s="1272"/>
      <c r="G149" s="1277"/>
      <c r="H149" s="1277"/>
      <c r="I149" s="1277"/>
      <c r="J149" s="1277"/>
      <c r="K149" s="1277"/>
      <c r="L149" s="1277"/>
      <c r="M149" s="1277"/>
      <c r="N149" s="1277"/>
      <c r="O149" s="1277"/>
      <c r="P149" s="1277"/>
      <c r="Q149" s="1277"/>
      <c r="R149" s="1277"/>
      <c r="S149" s="1277"/>
      <c r="T149" s="1277"/>
      <c r="U149" s="1277"/>
      <c r="V149" s="1277"/>
      <c r="W149" s="1277"/>
      <c r="X149" s="1277"/>
      <c r="Y149" s="1277"/>
      <c r="Z149" s="1277"/>
      <c r="AA149" s="1277"/>
      <c r="AB149" s="1277"/>
      <c r="AC149" s="1277"/>
      <c r="AD149" s="1336" t="s">
        <v>398</v>
      </c>
      <c r="AE149" s="1337"/>
      <c r="AF149" s="1337"/>
      <c r="AG149" s="1337"/>
      <c r="AH149" s="1337"/>
      <c r="AI149" s="1337"/>
      <c r="AJ149" s="1337"/>
      <c r="AK149" s="1341" t="s">
        <v>60</v>
      </c>
      <c r="AL149" s="1341"/>
      <c r="AM149" s="1341"/>
      <c r="AN149" s="1341"/>
      <c r="AO149" s="1341"/>
      <c r="AP149" s="1341"/>
      <c r="AQ149" s="1341"/>
      <c r="AR149" s="1341"/>
      <c r="AS149" s="1341"/>
      <c r="AT149" s="1341"/>
      <c r="AU149" s="1341"/>
      <c r="AV149" s="1341"/>
      <c r="AW149" s="1341"/>
      <c r="AX149" s="1341"/>
      <c r="AY149" s="1341"/>
      <c r="AZ149" s="1341"/>
      <c r="BA149" s="1341"/>
      <c r="BB149" s="1341"/>
      <c r="BC149" s="1341"/>
      <c r="BD149" s="1341"/>
      <c r="BE149" s="1341"/>
      <c r="BF149" s="1341"/>
      <c r="BG149" s="1341"/>
      <c r="BH149" s="1341"/>
      <c r="BI149" s="1341"/>
      <c r="BJ149" s="1341"/>
      <c r="BK149" s="1341"/>
      <c r="BL149" s="1342"/>
    </row>
    <row r="150" spans="1:65" ht="23.25" x14ac:dyDescent="0.35">
      <c r="A150" s="1333"/>
      <c r="B150" s="1271"/>
      <c r="C150" s="1271"/>
      <c r="D150" s="1271"/>
      <c r="E150" s="1271"/>
      <c r="F150" s="1272"/>
      <c r="G150" s="1277"/>
      <c r="H150" s="1277"/>
      <c r="I150" s="1277"/>
      <c r="J150" s="1277"/>
      <c r="K150" s="1277"/>
      <c r="L150" s="1277"/>
      <c r="M150" s="1277"/>
      <c r="N150" s="1277"/>
      <c r="O150" s="1277"/>
      <c r="P150" s="1277"/>
      <c r="Q150" s="1277"/>
      <c r="R150" s="1277"/>
      <c r="S150" s="1277"/>
      <c r="T150" s="1277"/>
      <c r="U150" s="1277"/>
      <c r="V150" s="1277"/>
      <c r="W150" s="1277"/>
      <c r="X150" s="1277"/>
      <c r="Y150" s="1277"/>
      <c r="Z150" s="1277"/>
      <c r="AA150" s="1277"/>
      <c r="AB150" s="1277"/>
      <c r="AC150" s="1277"/>
      <c r="AD150" s="1277"/>
      <c r="AE150" s="1277"/>
      <c r="AF150" s="1277"/>
      <c r="AG150" s="1277"/>
      <c r="AH150" s="1277"/>
      <c r="AI150" s="1277"/>
      <c r="AJ150" s="1277"/>
      <c r="AK150" s="1277"/>
      <c r="AL150" s="1277"/>
      <c r="AM150" s="1277"/>
      <c r="AN150" s="1277"/>
      <c r="AO150" s="1277"/>
      <c r="AP150" s="1277"/>
      <c r="AQ150" s="1277"/>
      <c r="AR150" s="1277"/>
      <c r="AS150" s="1277"/>
      <c r="AT150" s="1277"/>
      <c r="AU150" s="1277"/>
      <c r="AV150" s="1277"/>
      <c r="AW150" s="1277"/>
      <c r="AX150" s="1277"/>
      <c r="AY150" s="1277"/>
      <c r="AZ150" s="1277"/>
      <c r="BA150" s="1277"/>
      <c r="BB150" s="1277"/>
      <c r="BC150" s="1277"/>
      <c r="BD150" s="1277"/>
      <c r="BE150" s="1277"/>
      <c r="BF150" s="1277"/>
      <c r="BG150" s="1277"/>
      <c r="BH150" s="1277"/>
      <c r="BI150" s="1277"/>
      <c r="BJ150" s="1277"/>
      <c r="BK150" s="1277"/>
      <c r="BL150" s="1329"/>
    </row>
    <row r="151" spans="1:65" ht="20.25" x14ac:dyDescent="0.3">
      <c r="A151" s="1663">
        <v>3</v>
      </c>
      <c r="B151" s="1331"/>
      <c r="C151" s="1331"/>
      <c r="D151" s="1331"/>
      <c r="E151" s="1331"/>
      <c r="F151" s="1332"/>
      <c r="G151" s="1322" t="s">
        <v>61</v>
      </c>
      <c r="H151" s="1322"/>
      <c r="I151" s="1322"/>
      <c r="J151" s="1322"/>
      <c r="K151" s="1322"/>
      <c r="L151" s="1322"/>
      <c r="M151" s="1322"/>
      <c r="N151" s="1322"/>
      <c r="O151" s="1322"/>
      <c r="P151" s="1322"/>
      <c r="Q151" s="1322"/>
      <c r="R151" s="1322"/>
      <c r="S151" s="1322"/>
      <c r="T151" s="1322"/>
      <c r="U151" s="1322"/>
      <c r="V151" s="1322"/>
      <c r="W151" s="1322"/>
      <c r="X151" s="1322"/>
      <c r="Y151" s="1322"/>
      <c r="Z151" s="1322"/>
      <c r="AA151" s="1322"/>
      <c r="AB151" s="1322"/>
      <c r="AC151" s="1322"/>
      <c r="AD151" s="1322"/>
      <c r="AE151" s="1322"/>
      <c r="AF151" s="1322"/>
      <c r="AG151" s="1322"/>
      <c r="AH151" s="1322"/>
      <c r="AI151" s="1322"/>
      <c r="AJ151" s="1322"/>
      <c r="AK151" s="1322"/>
      <c r="AL151" s="1322"/>
      <c r="AM151" s="1322"/>
      <c r="AN151" s="1322"/>
      <c r="AO151" s="1322"/>
      <c r="AP151" s="1322"/>
      <c r="AQ151" s="1322"/>
      <c r="AR151" s="1322"/>
      <c r="AS151" s="1322"/>
      <c r="AT151" s="1322"/>
      <c r="AU151" s="1322"/>
      <c r="AV151" s="1322"/>
      <c r="AW151" s="1322"/>
      <c r="AX151" s="1322"/>
      <c r="AY151" s="1322"/>
      <c r="AZ151" s="1322"/>
      <c r="BA151" s="1322"/>
      <c r="BB151" s="1322"/>
      <c r="BC151" s="1322"/>
      <c r="BD151" s="1322"/>
      <c r="BE151" s="1322"/>
      <c r="BF151" s="1322"/>
      <c r="BG151" s="1322"/>
      <c r="BH151" s="1322"/>
      <c r="BI151" s="1322"/>
      <c r="BJ151" s="1322"/>
      <c r="BK151" s="1322"/>
      <c r="BL151" s="1323"/>
    </row>
    <row r="152" spans="1:65" ht="23.25" x14ac:dyDescent="0.35">
      <c r="A152" s="1333"/>
      <c r="B152" s="1271"/>
      <c r="C152" s="1271"/>
      <c r="D152" s="1271"/>
      <c r="E152" s="1271"/>
      <c r="F152" s="1272"/>
      <c r="G152" s="1322" t="s">
        <v>62</v>
      </c>
      <c r="H152" s="1322"/>
      <c r="I152" s="1322"/>
      <c r="J152" s="1322"/>
      <c r="K152" s="1322"/>
      <c r="L152" s="1322"/>
      <c r="M152" s="1322"/>
      <c r="N152" s="1322"/>
      <c r="O152" s="1322"/>
      <c r="P152" s="1322"/>
      <c r="Q152" s="1322"/>
      <c r="R152" s="1322"/>
      <c r="S152" s="1322"/>
      <c r="T152" s="1322"/>
      <c r="U152" s="1322"/>
      <c r="V152" s="1322"/>
      <c r="W152" s="1322"/>
      <c r="X152" s="1322"/>
      <c r="Y152" s="1322"/>
      <c r="Z152" s="1322"/>
      <c r="AA152" s="1322"/>
      <c r="AB152" s="1322"/>
      <c r="AC152" s="1322"/>
      <c r="AD152" s="1322"/>
      <c r="AE152" s="1322"/>
      <c r="AF152" s="1322"/>
      <c r="AG152" s="1322"/>
      <c r="AH152" s="1322"/>
      <c r="AI152" s="1322"/>
      <c r="AJ152" s="1322"/>
      <c r="AK152" s="1322"/>
      <c r="AL152" s="1322"/>
      <c r="AM152" s="1322"/>
      <c r="AN152" s="1322"/>
      <c r="AO152" s="1322"/>
      <c r="AP152" s="1322"/>
      <c r="AQ152" s="1322"/>
      <c r="AR152" s="1322"/>
      <c r="AS152" s="1322"/>
      <c r="AT152" s="1322"/>
      <c r="AU152" s="1322"/>
      <c r="AV152" s="1322"/>
      <c r="AW152" s="1322"/>
      <c r="AX152" s="1322"/>
      <c r="AY152" s="1322"/>
      <c r="AZ152" s="1322"/>
      <c r="BA152" s="1322"/>
      <c r="BB152" s="1322"/>
      <c r="BC152" s="1322"/>
      <c r="BD152" s="1322"/>
      <c r="BE152" s="1322"/>
      <c r="BF152" s="1322"/>
      <c r="BG152" s="1322"/>
      <c r="BH152" s="1322"/>
      <c r="BI152" s="1322"/>
      <c r="BJ152" s="1322"/>
      <c r="BK152" s="1322"/>
      <c r="BL152" s="1323"/>
    </row>
    <row r="153" spans="1:65" ht="23.25" x14ac:dyDescent="0.35">
      <c r="A153" s="1333"/>
      <c r="B153" s="1271"/>
      <c r="C153" s="1271"/>
      <c r="D153" s="1271"/>
      <c r="E153" s="1271"/>
      <c r="F153" s="1272"/>
      <c r="G153" s="1659" t="s">
        <v>63</v>
      </c>
      <c r="H153" s="1322"/>
      <c r="I153" s="1322"/>
      <c r="J153" s="1322"/>
      <c r="K153" s="1322"/>
      <c r="L153" s="1322"/>
      <c r="M153" s="1322"/>
      <c r="N153" s="1322"/>
      <c r="O153" s="1322"/>
      <c r="P153" s="1322"/>
      <c r="Q153" s="1322"/>
      <c r="R153" s="1322"/>
      <c r="S153" s="1322"/>
      <c r="T153" s="1322"/>
      <c r="U153" s="1322"/>
      <c r="V153" s="1322"/>
      <c r="W153" s="1322"/>
      <c r="X153" s="1322"/>
      <c r="Y153" s="1322"/>
      <c r="Z153" s="1322"/>
      <c r="AA153" s="1322"/>
      <c r="AB153" s="1322"/>
      <c r="AC153" s="1322"/>
      <c r="AD153" s="1322"/>
      <c r="AE153" s="1322"/>
      <c r="AF153" s="1322"/>
      <c r="AG153" s="1322"/>
      <c r="AH153" s="1322"/>
      <c r="AI153" s="1322"/>
      <c r="AJ153" s="1322"/>
      <c r="AK153" s="1322"/>
      <c r="AL153" s="1322"/>
      <c r="AM153" s="1322"/>
      <c r="AN153" s="1322"/>
      <c r="AO153" s="1322"/>
      <c r="AP153" s="1322"/>
      <c r="AQ153" s="1322"/>
      <c r="AR153" s="1322"/>
      <c r="AS153" s="1322"/>
      <c r="AT153" s="1322"/>
      <c r="AU153" s="1322"/>
      <c r="AV153" s="1322"/>
      <c r="AW153" s="1322"/>
      <c r="AX153" s="1322"/>
      <c r="AY153" s="1322"/>
      <c r="AZ153" s="1322"/>
      <c r="BA153" s="1322"/>
      <c r="BB153" s="1322"/>
      <c r="BC153" s="1322"/>
      <c r="BD153" s="1322"/>
      <c r="BE153" s="1322"/>
      <c r="BF153" s="1322"/>
      <c r="BG153" s="1322"/>
      <c r="BH153" s="1322"/>
      <c r="BI153" s="1322"/>
      <c r="BJ153" s="1322"/>
      <c r="BK153" s="1322"/>
      <c r="BL153" s="1323"/>
    </row>
    <row r="154" spans="1:65" ht="23.25" x14ac:dyDescent="0.35">
      <c r="A154" s="1333"/>
      <c r="B154" s="1271"/>
      <c r="C154" s="1271"/>
      <c r="D154" s="1271"/>
      <c r="E154" s="1271"/>
      <c r="F154" s="1272"/>
      <c r="G154" s="1326"/>
      <c r="H154" s="1326"/>
      <c r="I154" s="1326"/>
      <c r="J154" s="1326"/>
      <c r="K154" s="1326"/>
      <c r="L154" s="1326"/>
      <c r="M154" s="1326"/>
      <c r="N154" s="1326"/>
      <c r="O154" s="1326"/>
      <c r="P154" s="1326"/>
      <c r="Q154" s="1326"/>
      <c r="R154" s="1326"/>
      <c r="S154" s="1326"/>
      <c r="T154" s="1326"/>
      <c r="U154" s="1326"/>
      <c r="V154" s="1326"/>
      <c r="W154" s="1326"/>
      <c r="X154" s="1326"/>
      <c r="Y154" s="1326"/>
      <c r="Z154" s="1326"/>
      <c r="AA154" s="1326"/>
      <c r="AB154" s="1326"/>
      <c r="AC154" s="1326"/>
      <c r="AD154" s="1326"/>
      <c r="AE154" s="1326"/>
      <c r="AF154" s="1326"/>
      <c r="AG154" s="1326"/>
      <c r="AH154" s="1326"/>
      <c r="AI154" s="1326"/>
      <c r="AJ154" s="1326"/>
      <c r="AK154" s="1326"/>
      <c r="AL154" s="1326"/>
      <c r="AM154" s="1326"/>
      <c r="AN154" s="1326"/>
      <c r="AO154" s="1326"/>
      <c r="AP154" s="1326"/>
      <c r="AQ154" s="1326"/>
      <c r="AR154" s="1326"/>
      <c r="AS154" s="1326"/>
      <c r="AT154" s="1326"/>
      <c r="AU154" s="1326"/>
      <c r="AV154" s="1326"/>
      <c r="AW154" s="1326"/>
      <c r="AX154" s="1326"/>
      <c r="AY154" s="1326"/>
      <c r="AZ154" s="1326"/>
      <c r="BA154" s="1326"/>
      <c r="BB154" s="1326"/>
      <c r="BC154" s="1326"/>
      <c r="BD154" s="1326"/>
      <c r="BE154" s="1326"/>
      <c r="BF154" s="1326"/>
      <c r="BG154" s="1326"/>
      <c r="BH154" s="1326"/>
      <c r="BI154" s="1326"/>
      <c r="BJ154" s="1326"/>
      <c r="BK154" s="1326"/>
      <c r="BL154" s="1327"/>
    </row>
    <row r="155" spans="1:65" ht="20.25" x14ac:dyDescent="0.3">
      <c r="A155" s="1663">
        <v>4</v>
      </c>
      <c r="B155" s="1331"/>
      <c r="C155" s="1331"/>
      <c r="D155" s="1331"/>
      <c r="E155" s="1331"/>
      <c r="F155" s="1332"/>
      <c r="G155" s="1322" t="s">
        <v>64</v>
      </c>
      <c r="H155" s="1322"/>
      <c r="I155" s="1322"/>
      <c r="J155" s="1322"/>
      <c r="K155" s="1322"/>
      <c r="L155" s="1322"/>
      <c r="M155" s="1322"/>
      <c r="N155" s="1322"/>
      <c r="O155" s="1322"/>
      <c r="P155" s="1322"/>
      <c r="Q155" s="1322"/>
      <c r="R155" s="1322"/>
      <c r="S155" s="1322"/>
      <c r="T155" s="1322"/>
      <c r="U155" s="1322"/>
      <c r="V155" s="1322"/>
      <c r="W155" s="1322"/>
      <c r="X155" s="1322"/>
      <c r="Y155" s="1322"/>
      <c r="Z155" s="1322"/>
      <c r="AA155" s="1322"/>
      <c r="AB155" s="1322"/>
      <c r="AC155" s="1322"/>
      <c r="AD155" s="1322"/>
      <c r="AE155" s="1322"/>
      <c r="AF155" s="1322"/>
      <c r="AG155" s="1322"/>
      <c r="AH155" s="1322"/>
      <c r="AI155" s="1322"/>
      <c r="AJ155" s="1322"/>
      <c r="AK155" s="1322"/>
      <c r="AL155" s="1322"/>
      <c r="AM155" s="1322"/>
      <c r="AN155" s="1322"/>
      <c r="AO155" s="1322"/>
      <c r="AP155" s="1322"/>
      <c r="AQ155" s="1322"/>
      <c r="AR155" s="1322"/>
      <c r="AS155" s="1322"/>
      <c r="AT155" s="1322"/>
      <c r="AU155" s="1322"/>
      <c r="AV155" s="1322"/>
      <c r="AW155" s="1322"/>
      <c r="AX155" s="1322"/>
      <c r="AY155" s="1322"/>
      <c r="AZ155" s="1322"/>
      <c r="BA155" s="1322"/>
      <c r="BB155" s="1322"/>
      <c r="BC155" s="1322"/>
      <c r="BD155" s="1322"/>
      <c r="BE155" s="1322"/>
      <c r="BF155" s="1322"/>
      <c r="BG155" s="1322"/>
      <c r="BH155" s="1322"/>
      <c r="BI155" s="1322"/>
      <c r="BJ155" s="1322"/>
      <c r="BK155" s="1322"/>
      <c r="BL155" s="1323"/>
    </row>
    <row r="156" spans="1:65" ht="23.25" x14ac:dyDescent="0.35">
      <c r="A156" s="1333"/>
      <c r="B156" s="1271"/>
      <c r="C156" s="1271"/>
      <c r="D156" s="1271"/>
      <c r="E156" s="1271"/>
      <c r="F156" s="1272"/>
      <c r="G156" s="1322" t="s">
        <v>65</v>
      </c>
      <c r="H156" s="1322"/>
      <c r="I156" s="1322"/>
      <c r="J156" s="1322"/>
      <c r="K156" s="1322"/>
      <c r="L156" s="1322"/>
      <c r="M156" s="1322"/>
      <c r="N156" s="1322"/>
      <c r="O156" s="1322"/>
      <c r="P156" s="1322"/>
      <c r="Q156" s="1322"/>
      <c r="R156" s="1322"/>
      <c r="S156" s="1322"/>
      <c r="T156" s="1322"/>
      <c r="U156" s="1322"/>
      <c r="V156" s="1322"/>
      <c r="W156" s="1322"/>
      <c r="X156" s="1322"/>
      <c r="Y156" s="1322"/>
      <c r="Z156" s="1322"/>
      <c r="AA156" s="1322"/>
      <c r="AB156" s="1322"/>
      <c r="AC156" s="1322"/>
      <c r="AD156" s="1322"/>
      <c r="AE156" s="1322"/>
      <c r="AF156" s="1322"/>
      <c r="AG156" s="1322"/>
      <c r="AH156" s="1322"/>
      <c r="AI156" s="1322"/>
      <c r="AJ156" s="1322"/>
      <c r="AK156" s="1322"/>
      <c r="AL156" s="1322"/>
      <c r="AM156" s="1322"/>
      <c r="AN156" s="1322"/>
      <c r="AO156" s="1322"/>
      <c r="AP156" s="1322"/>
      <c r="AQ156" s="1322"/>
      <c r="AR156" s="1322"/>
      <c r="AS156" s="1322"/>
      <c r="AT156" s="1322"/>
      <c r="AU156" s="1322"/>
      <c r="AV156" s="1322"/>
      <c r="AW156" s="1322"/>
      <c r="AX156" s="1322"/>
      <c r="AY156" s="1322"/>
      <c r="AZ156" s="1322"/>
      <c r="BA156" s="1322"/>
      <c r="BB156" s="1322"/>
      <c r="BC156" s="1322"/>
      <c r="BD156" s="1322"/>
      <c r="BE156" s="1322"/>
      <c r="BF156" s="1322"/>
      <c r="BG156" s="1322"/>
      <c r="BH156" s="1322"/>
      <c r="BI156" s="1322"/>
      <c r="BJ156" s="1322"/>
      <c r="BK156" s="1322"/>
      <c r="BL156" s="1323"/>
    </row>
    <row r="157" spans="1:65" ht="23.25" x14ac:dyDescent="0.35">
      <c r="A157" s="1333"/>
      <c r="B157" s="1271"/>
      <c r="C157" s="1271"/>
      <c r="D157" s="1271"/>
      <c r="E157" s="1271"/>
      <c r="F157" s="1272"/>
      <c r="G157" s="1322" t="s">
        <v>66</v>
      </c>
      <c r="H157" s="1322"/>
      <c r="I157" s="1322"/>
      <c r="J157" s="1322"/>
      <c r="K157" s="1322"/>
      <c r="L157" s="1322"/>
      <c r="M157" s="1322"/>
      <c r="N157" s="1322"/>
      <c r="O157" s="1322"/>
      <c r="P157" s="1322"/>
      <c r="Q157" s="1322"/>
      <c r="R157" s="1322"/>
      <c r="S157" s="1322"/>
      <c r="T157" s="1322"/>
      <c r="U157" s="1322"/>
      <c r="V157" s="1322"/>
      <c r="W157" s="1322"/>
      <c r="X157" s="1322"/>
      <c r="Y157" s="1322"/>
      <c r="Z157" s="1322"/>
      <c r="AA157" s="1322"/>
      <c r="AB157" s="1322"/>
      <c r="AC157" s="1322"/>
      <c r="AD157" s="1322"/>
      <c r="AE157" s="1322"/>
      <c r="AF157" s="1322"/>
      <c r="AG157" s="1322"/>
      <c r="AH157" s="1322"/>
      <c r="AI157" s="1322"/>
      <c r="AJ157" s="1322"/>
      <c r="AK157" s="1322"/>
      <c r="AL157" s="1322"/>
      <c r="AM157" s="1322"/>
      <c r="AN157" s="1322"/>
      <c r="AO157" s="1322"/>
      <c r="AP157" s="1322"/>
      <c r="AQ157" s="1322"/>
      <c r="AR157" s="1322"/>
      <c r="AS157" s="1322"/>
      <c r="AT157" s="1322"/>
      <c r="AU157" s="1322"/>
      <c r="AV157" s="1322"/>
      <c r="AW157" s="1322"/>
      <c r="AX157" s="1322"/>
      <c r="AY157" s="1322"/>
      <c r="AZ157" s="1322"/>
      <c r="BA157" s="1322"/>
      <c r="BB157" s="1322"/>
      <c r="BC157" s="1322"/>
      <c r="BD157" s="1322"/>
      <c r="BE157" s="1322"/>
      <c r="BF157" s="1322"/>
      <c r="BG157" s="1322"/>
      <c r="BH157" s="1322"/>
      <c r="BI157" s="1322"/>
      <c r="BJ157" s="1322"/>
      <c r="BK157" s="1322"/>
      <c r="BL157" s="1322"/>
      <c r="BM157" s="1029"/>
    </row>
    <row r="158" spans="1:65" ht="23.25" x14ac:dyDescent="0.35">
      <c r="A158" s="1333"/>
      <c r="B158" s="1271"/>
      <c r="C158" s="1271"/>
      <c r="D158" s="1271"/>
      <c r="E158" s="1271"/>
      <c r="F158" s="1272"/>
      <c r="G158" s="1322"/>
      <c r="H158" s="1322"/>
      <c r="I158" s="1322"/>
      <c r="J158" s="1322"/>
      <c r="K158" s="1322"/>
      <c r="L158" s="1322"/>
      <c r="M158" s="1322"/>
      <c r="N158" s="1322"/>
      <c r="O158" s="1322"/>
      <c r="P158" s="1322"/>
      <c r="Q158" s="1322"/>
      <c r="R158" s="1322"/>
      <c r="S158" s="1322"/>
      <c r="T158" s="1322"/>
      <c r="U158" s="1322"/>
      <c r="V158" s="1322"/>
      <c r="W158" s="1322"/>
      <c r="X158" s="1322"/>
      <c r="Y158" s="1322"/>
      <c r="Z158" s="1322"/>
      <c r="AA158" s="1322"/>
      <c r="AB158" s="1322"/>
      <c r="AC158" s="1322"/>
      <c r="AD158" s="1322"/>
      <c r="AE158" s="1322"/>
      <c r="AF158" s="1322"/>
      <c r="AG158" s="1322"/>
      <c r="AH158" s="1322"/>
      <c r="AI158" s="1322"/>
      <c r="AJ158" s="1322"/>
      <c r="AK158" s="1322"/>
      <c r="AL158" s="1322"/>
      <c r="AM158" s="1322"/>
      <c r="AN158" s="1322"/>
      <c r="AO158" s="1322"/>
      <c r="AP158" s="1322"/>
      <c r="AQ158" s="1322"/>
      <c r="AR158" s="1322"/>
      <c r="AS158" s="1322"/>
      <c r="AT158" s="1322"/>
      <c r="AU158" s="1322"/>
      <c r="AV158" s="1322"/>
      <c r="AW158" s="1322"/>
      <c r="AX158" s="1322"/>
      <c r="AY158" s="1322"/>
      <c r="AZ158" s="1322"/>
      <c r="BA158" s="1322"/>
      <c r="BB158" s="1322"/>
      <c r="BC158" s="1322"/>
      <c r="BD158" s="1322"/>
      <c r="BE158" s="1322"/>
      <c r="BF158" s="1322"/>
      <c r="BG158" s="1322"/>
      <c r="BH158" s="1322"/>
      <c r="BI158" s="1322"/>
      <c r="BJ158" s="1322"/>
      <c r="BK158" s="1322"/>
      <c r="BL158" s="1322"/>
      <c r="BM158" s="1029"/>
    </row>
    <row r="159" spans="1:65" ht="23.25" x14ac:dyDescent="0.35">
      <c r="A159" s="1333">
        <v>5</v>
      </c>
      <c r="B159" s="1271"/>
      <c r="C159" s="1271"/>
      <c r="D159" s="1271"/>
      <c r="E159" s="1271"/>
      <c r="F159" s="1272"/>
      <c r="G159" s="1322" t="s">
        <v>1</v>
      </c>
      <c r="H159" s="1322"/>
      <c r="I159" s="1322"/>
      <c r="J159" s="1322"/>
      <c r="K159" s="1322"/>
      <c r="L159" s="1322"/>
      <c r="M159" s="1322"/>
      <c r="N159" s="1322"/>
      <c r="O159" s="1322"/>
      <c r="P159" s="1322"/>
      <c r="Q159" s="1322"/>
      <c r="R159" s="1322"/>
      <c r="S159" s="1322"/>
      <c r="T159" s="1322"/>
      <c r="U159" s="1322"/>
      <c r="V159" s="1322"/>
      <c r="W159" s="1322"/>
      <c r="X159" s="1322"/>
      <c r="Y159" s="1322"/>
      <c r="Z159" s="1322"/>
      <c r="AA159" s="1322"/>
      <c r="AB159" s="1322"/>
      <c r="AC159" s="1322"/>
      <c r="AD159" s="1322"/>
      <c r="AE159" s="1322"/>
      <c r="AF159" s="1322"/>
      <c r="AG159" s="1322"/>
      <c r="AH159" s="1322"/>
      <c r="AI159" s="1322"/>
      <c r="AJ159" s="1322"/>
      <c r="AK159" s="1322"/>
      <c r="AL159" s="1322"/>
      <c r="AM159" s="1322"/>
      <c r="AN159" s="1322"/>
      <c r="AO159" s="1322"/>
      <c r="AP159" s="1322"/>
      <c r="AQ159" s="1322"/>
      <c r="AR159" s="1322"/>
      <c r="AS159" s="1322"/>
      <c r="AT159" s="1322"/>
      <c r="AU159" s="1322"/>
      <c r="AV159" s="1322"/>
      <c r="AW159" s="1322"/>
      <c r="AX159" s="1322"/>
      <c r="AY159" s="1322"/>
      <c r="AZ159" s="1322"/>
      <c r="BA159" s="1322"/>
      <c r="BB159" s="1322"/>
      <c r="BC159" s="1322"/>
      <c r="BD159" s="1322"/>
      <c r="BE159" s="1322"/>
      <c r="BF159" s="1322"/>
      <c r="BG159" s="1322"/>
      <c r="BH159" s="1322"/>
      <c r="BI159" s="1322"/>
      <c r="BJ159" s="1322"/>
      <c r="BK159" s="1322"/>
      <c r="BL159" s="1322"/>
      <c r="BM159" s="1029"/>
    </row>
    <row r="160" spans="1:65" ht="23.25" x14ac:dyDescent="0.35">
      <c r="A160" s="1333"/>
      <c r="B160" s="1271"/>
      <c r="C160" s="1271"/>
      <c r="D160" s="1271"/>
      <c r="E160" s="1271"/>
      <c r="F160" s="1272"/>
      <c r="G160" s="1324" t="s">
        <v>2</v>
      </c>
      <c r="H160" s="1325"/>
      <c r="I160" s="1325"/>
      <c r="J160" s="1325"/>
      <c r="K160" s="1325"/>
      <c r="L160" s="1325"/>
      <c r="M160" s="1325"/>
      <c r="N160" s="1325"/>
      <c r="O160" s="1325"/>
      <c r="P160" s="1325"/>
      <c r="Q160" s="1325"/>
      <c r="R160" s="1325"/>
      <c r="S160" s="1325"/>
      <c r="T160" s="1325"/>
      <c r="U160" s="1325"/>
      <c r="V160" s="1325"/>
      <c r="W160" s="1325"/>
      <c r="X160" s="1325"/>
      <c r="Y160" s="1325"/>
      <c r="Z160" s="1325"/>
      <c r="AA160" s="1325"/>
      <c r="AB160" s="1325"/>
      <c r="AC160" s="1325"/>
      <c r="AD160" s="1325"/>
      <c r="AE160" s="1325"/>
      <c r="AF160" s="1325"/>
      <c r="AG160" s="1325"/>
      <c r="AH160" s="1325"/>
      <c r="AI160" s="1325"/>
      <c r="AJ160" s="1325"/>
      <c r="AK160" s="1325"/>
      <c r="AL160" s="1325"/>
      <c r="AM160" s="1325"/>
      <c r="AN160" s="1325"/>
      <c r="AO160" s="1325"/>
      <c r="AP160" s="1325"/>
      <c r="AQ160" s="1325"/>
      <c r="AR160" s="1325"/>
      <c r="AS160" s="1325"/>
      <c r="AT160" s="1325"/>
      <c r="AU160" s="1325"/>
      <c r="AV160" s="1325"/>
      <c r="AW160" s="1325"/>
      <c r="AX160" s="1325"/>
      <c r="AY160" s="1325"/>
      <c r="AZ160" s="1325"/>
      <c r="BA160" s="1325"/>
      <c r="BB160" s="1325"/>
      <c r="BC160" s="1325"/>
      <c r="BD160" s="1325"/>
      <c r="BE160" s="1325"/>
      <c r="BF160" s="1325"/>
      <c r="BG160" s="1325"/>
      <c r="BH160" s="1325"/>
      <c r="BI160" s="1325"/>
      <c r="BJ160" s="1325"/>
      <c r="BK160" s="1325"/>
      <c r="BL160" s="1325"/>
      <c r="BM160" s="1029"/>
    </row>
    <row r="161" spans="1:104" ht="23.25" x14ac:dyDescent="0.35">
      <c r="A161" s="1021"/>
      <c r="B161" s="462"/>
      <c r="C161" s="462"/>
      <c r="D161" s="462"/>
      <c r="E161" s="462"/>
      <c r="F161" s="1022"/>
      <c r="G161" s="1324" t="s">
        <v>0</v>
      </c>
      <c r="H161" s="1325"/>
      <c r="I161" s="1325"/>
      <c r="J161" s="1325"/>
      <c r="K161" s="1325"/>
      <c r="L161" s="1325"/>
      <c r="M161" s="1325"/>
      <c r="N161" s="1325"/>
      <c r="O161" s="1325"/>
      <c r="P161" s="1325"/>
      <c r="Q161" s="1325"/>
      <c r="R161" s="1325"/>
      <c r="S161" s="1325"/>
      <c r="T161" s="1325"/>
      <c r="U161" s="1325"/>
      <c r="V161" s="1325"/>
      <c r="W161" s="1325"/>
      <c r="X161" s="1325"/>
      <c r="Y161" s="1325"/>
      <c r="Z161" s="1325"/>
      <c r="AA161" s="1325"/>
      <c r="AB161" s="1325"/>
      <c r="AC161" s="1325"/>
      <c r="AD161" s="1325"/>
      <c r="AE161" s="1325"/>
      <c r="AF161" s="1325"/>
      <c r="AG161" s="1325"/>
      <c r="AH161" s="1325"/>
      <c r="AI161" s="1325"/>
      <c r="AJ161" s="1325"/>
      <c r="AK161" s="1325"/>
      <c r="AL161" s="1325"/>
      <c r="AM161" s="1325"/>
      <c r="AN161" s="1325"/>
      <c r="AO161" s="1325"/>
      <c r="AP161" s="1325"/>
      <c r="AQ161" s="1325"/>
      <c r="AR161" s="1325"/>
      <c r="AS161" s="1325"/>
      <c r="AT161" s="1325"/>
      <c r="AU161" s="1325"/>
      <c r="AV161" s="1325"/>
      <c r="AW161" s="1325"/>
      <c r="AX161" s="1325"/>
      <c r="AY161" s="1325"/>
      <c r="AZ161" s="1325"/>
      <c r="BA161" s="1325"/>
      <c r="BB161" s="1325"/>
      <c r="BC161" s="1325"/>
      <c r="BD161" s="1325"/>
      <c r="BE161" s="1325"/>
      <c r="BF161" s="1325"/>
      <c r="BG161" s="1325"/>
      <c r="BH161" s="1325"/>
      <c r="BI161" s="1325"/>
      <c r="BJ161" s="1325"/>
      <c r="BK161" s="1325"/>
      <c r="BL161" s="1325"/>
      <c r="BM161" s="1029"/>
    </row>
    <row r="162" spans="1:104" ht="23.25" x14ac:dyDescent="0.35">
      <c r="A162" s="1021"/>
      <c r="B162" s="462"/>
      <c r="C162" s="462"/>
      <c r="D162" s="462"/>
      <c r="E162" s="462"/>
      <c r="F162" s="1022"/>
      <c r="G162" s="1324" t="s">
        <v>3</v>
      </c>
      <c r="H162" s="1325"/>
      <c r="I162" s="1325"/>
      <c r="J162" s="1325"/>
      <c r="K162" s="1325"/>
      <c r="L162" s="1325"/>
      <c r="M162" s="1325"/>
      <c r="N162" s="1325"/>
      <c r="O162" s="1325"/>
      <c r="P162" s="1325"/>
      <c r="Q162" s="1325"/>
      <c r="R162" s="1325"/>
      <c r="S162" s="1325"/>
      <c r="T162" s="1325"/>
      <c r="U162" s="1325"/>
      <c r="V162" s="1325"/>
      <c r="W162" s="1325"/>
      <c r="X162" s="1325"/>
      <c r="Y162" s="1325"/>
      <c r="Z162" s="1325"/>
      <c r="AA162" s="1325"/>
      <c r="AB162" s="1325"/>
      <c r="AC162" s="1325"/>
      <c r="AD162" s="1325"/>
      <c r="AE162" s="1325"/>
      <c r="AF162" s="1325"/>
      <c r="AG162" s="1325"/>
      <c r="AH162" s="1325"/>
      <c r="AI162" s="1325"/>
      <c r="AJ162" s="1325"/>
      <c r="AK162" s="1325"/>
      <c r="AL162" s="1325"/>
      <c r="AM162" s="1325"/>
      <c r="AN162" s="1325"/>
      <c r="AO162" s="1325"/>
      <c r="AP162" s="1325"/>
      <c r="AQ162" s="1325"/>
      <c r="AR162" s="1325"/>
      <c r="AS162" s="1325"/>
      <c r="AT162" s="1325"/>
      <c r="AU162" s="1325"/>
      <c r="AV162" s="1325"/>
      <c r="AW162" s="1325"/>
      <c r="AX162" s="1325"/>
      <c r="AY162" s="1325"/>
      <c r="AZ162" s="1325"/>
      <c r="BA162" s="1325"/>
      <c r="BB162" s="1325"/>
      <c r="BC162" s="1325"/>
      <c r="BD162" s="1325"/>
      <c r="BE162" s="1325"/>
      <c r="BF162" s="1325"/>
      <c r="BG162" s="1325"/>
      <c r="BH162" s="1325"/>
      <c r="BI162" s="1325"/>
      <c r="BJ162" s="1325"/>
      <c r="BK162" s="1325"/>
      <c r="BL162" s="1325"/>
      <c r="BM162" s="1029"/>
    </row>
    <row r="163" spans="1:104" ht="32.25" customHeight="1" x14ac:dyDescent="0.35">
      <c r="A163" s="1333"/>
      <c r="B163" s="1271"/>
      <c r="C163" s="1271"/>
      <c r="D163" s="1271"/>
      <c r="E163" s="1271"/>
      <c r="F163" s="1272"/>
      <c r="G163" s="1019"/>
      <c r="I163" s="1020"/>
      <c r="J163" s="1020"/>
      <c r="K163" s="1020"/>
      <c r="L163" s="1020"/>
      <c r="M163" s="1020"/>
      <c r="N163" s="1020"/>
      <c r="O163" s="1328" t="s">
        <v>331</v>
      </c>
      <c r="P163" s="1328"/>
      <c r="Q163" s="1328"/>
      <c r="R163" s="1328"/>
      <c r="S163" s="1328"/>
      <c r="T163" s="1328"/>
      <c r="U163" s="1328"/>
      <c r="V163" s="1328"/>
      <c r="W163" s="1328"/>
      <c r="X163" s="1328"/>
      <c r="Y163" s="1328"/>
      <c r="Z163" s="1328"/>
      <c r="AA163" s="1328"/>
      <c r="AB163" s="1328"/>
      <c r="AC163" s="1328"/>
      <c r="AD163" s="1328"/>
      <c r="AE163" s="1328" t="s">
        <v>332</v>
      </c>
      <c r="AF163" s="1328"/>
      <c r="AG163" s="1328"/>
      <c r="AH163" s="1328"/>
      <c r="AI163" s="1328"/>
      <c r="AJ163" s="1328"/>
      <c r="AK163" s="1328"/>
      <c r="AL163" s="1328"/>
      <c r="AM163" s="1023" t="s">
        <v>333</v>
      </c>
      <c r="AN163" s="1023"/>
      <c r="AO163" s="1023"/>
      <c r="AP163" s="1023"/>
      <c r="AQ163" s="1023"/>
      <c r="AR163" s="1023"/>
      <c r="AS163" s="1023"/>
      <c r="AT163" s="1023"/>
      <c r="AU163" s="1023"/>
      <c r="AV163" s="1023"/>
      <c r="BC163" s="1020"/>
      <c r="BD163" s="1020"/>
      <c r="BE163" s="1020"/>
      <c r="BF163" s="1020"/>
      <c r="BG163" s="1020"/>
      <c r="BH163" s="1020"/>
      <c r="BI163" s="1020"/>
      <c r="BJ163" s="1020"/>
      <c r="BK163" s="1020"/>
      <c r="BL163" s="1020"/>
      <c r="BM163" s="1029"/>
    </row>
    <row r="164" spans="1:104" ht="23.25" x14ac:dyDescent="0.35">
      <c r="A164" s="1021"/>
      <c r="B164" s="462"/>
      <c r="C164" s="462"/>
      <c r="D164" s="462"/>
      <c r="E164" s="462"/>
      <c r="F164" s="1022"/>
      <c r="G164" s="1019"/>
      <c r="H164" s="1020"/>
      <c r="I164" s="1020"/>
      <c r="J164" s="1020"/>
      <c r="K164" s="1020"/>
      <c r="L164" s="1020"/>
      <c r="M164" s="1020"/>
      <c r="N164" s="1020"/>
      <c r="O164" s="1328" t="s">
        <v>334</v>
      </c>
      <c r="P164" s="1328"/>
      <c r="Q164" s="1328"/>
      <c r="R164" s="1328"/>
      <c r="S164" s="1328"/>
      <c r="T164" s="1328"/>
      <c r="U164" s="1328"/>
      <c r="V164" s="1328"/>
      <c r="W164" s="1328"/>
      <c r="X164" s="1328"/>
      <c r="Y164" s="1328"/>
      <c r="Z164" s="1328"/>
      <c r="AA164" s="1328"/>
      <c r="AB164" s="1328"/>
      <c r="AC164" s="1328"/>
      <c r="AD164" s="1328"/>
      <c r="AE164" s="1328">
        <v>2.2000000000000002</v>
      </c>
      <c r="AF164" s="1328"/>
      <c r="AG164" s="1328"/>
      <c r="AH164" s="1328"/>
      <c r="AI164" s="1328"/>
      <c r="AJ164" s="1328"/>
      <c r="AK164" s="1328"/>
      <c r="AL164" s="1328"/>
      <c r="AM164" s="1328">
        <v>1.9</v>
      </c>
      <c r="AN164" s="1328"/>
      <c r="AO164" s="1328"/>
      <c r="AP164" s="1328"/>
      <c r="AQ164" s="1328"/>
      <c r="AR164" s="1328"/>
      <c r="AS164" s="1328"/>
      <c r="AT164" s="1328"/>
      <c r="AU164" s="1328"/>
      <c r="AV164" s="1328"/>
      <c r="BC164" s="1020"/>
      <c r="BD164" s="1020"/>
      <c r="BE164" s="1020"/>
      <c r="BF164" s="1020"/>
      <c r="BG164" s="1020"/>
      <c r="BH164" s="1020"/>
      <c r="BI164" s="1020"/>
      <c r="BJ164" s="1020"/>
      <c r="BK164" s="1020"/>
      <c r="BL164" s="1020"/>
      <c r="BM164" s="1029"/>
    </row>
    <row r="165" spans="1:104" ht="23.25" x14ac:dyDescent="0.35">
      <c r="A165" s="1021"/>
      <c r="B165" s="462"/>
      <c r="C165" s="462"/>
      <c r="D165" s="462"/>
      <c r="E165" s="462"/>
      <c r="F165" s="1022"/>
      <c r="G165" s="1019"/>
      <c r="H165" s="1020"/>
      <c r="I165" s="1020"/>
      <c r="J165" s="1020"/>
      <c r="K165" s="1020"/>
      <c r="L165" s="1020"/>
      <c r="M165" s="1020"/>
      <c r="N165" s="1020"/>
      <c r="O165" s="1328" t="s">
        <v>327</v>
      </c>
      <c r="P165" s="1328"/>
      <c r="Q165" s="1328"/>
      <c r="R165" s="1328"/>
      <c r="S165" s="1328"/>
      <c r="T165" s="1328"/>
      <c r="U165" s="1328"/>
      <c r="V165" s="1328"/>
      <c r="W165" s="1328"/>
      <c r="X165" s="1328"/>
      <c r="Y165" s="1328"/>
      <c r="Z165" s="1328"/>
      <c r="AA165" s="1328"/>
      <c r="AB165" s="1328"/>
      <c r="AC165" s="1328"/>
      <c r="AD165" s="1328"/>
      <c r="AE165" s="1328">
        <v>1.7</v>
      </c>
      <c r="AF165" s="1328"/>
      <c r="AG165" s="1328"/>
      <c r="AH165" s="1328"/>
      <c r="AI165" s="1328"/>
      <c r="AJ165" s="1328"/>
      <c r="AK165" s="1328"/>
      <c r="AL165" s="1328"/>
      <c r="AM165" s="1328">
        <v>1.5</v>
      </c>
      <c r="AN165" s="1328"/>
      <c r="AO165" s="1328"/>
      <c r="AP165" s="1328"/>
      <c r="AQ165" s="1328"/>
      <c r="AR165" s="1328"/>
      <c r="AS165" s="1328"/>
      <c r="AT165" s="1328"/>
      <c r="AU165" s="1328"/>
      <c r="AV165" s="1328"/>
      <c r="AW165" s="1020"/>
      <c r="AX165" s="1020"/>
      <c r="AY165" s="1020"/>
      <c r="AZ165" s="1020"/>
      <c r="BA165" s="1020"/>
      <c r="BB165" s="1020"/>
      <c r="BC165" s="1020"/>
      <c r="BD165" s="1020"/>
      <c r="BE165" s="1020"/>
      <c r="BF165" s="1020"/>
      <c r="BG165" s="1020"/>
      <c r="BH165" s="1020"/>
      <c r="BI165" s="1020"/>
      <c r="BJ165" s="1020"/>
      <c r="BK165" s="1020"/>
      <c r="BL165" s="1020"/>
      <c r="BM165" s="1029"/>
    </row>
    <row r="166" spans="1:104" ht="23.25" x14ac:dyDescent="0.35">
      <c r="A166" s="1333"/>
      <c r="B166" s="1271"/>
      <c r="C166" s="1271"/>
      <c r="D166" s="1271"/>
      <c r="E166" s="1271"/>
      <c r="F166" s="1271"/>
      <c r="G166" s="1019"/>
      <c r="H166" s="1020"/>
      <c r="I166" s="1020"/>
      <c r="J166" s="1020"/>
      <c r="K166" s="1020"/>
      <c r="L166" s="1020"/>
      <c r="M166" s="1020"/>
      <c r="N166" s="1020"/>
      <c r="O166" s="1328" t="s">
        <v>328</v>
      </c>
      <c r="P166" s="1328"/>
      <c r="Q166" s="1328"/>
      <c r="R166" s="1328"/>
      <c r="S166" s="1328"/>
      <c r="T166" s="1328"/>
      <c r="U166" s="1328"/>
      <c r="V166" s="1328"/>
      <c r="W166" s="1328"/>
      <c r="X166" s="1328"/>
      <c r="Y166" s="1328"/>
      <c r="Z166" s="1328"/>
      <c r="AA166" s="1328"/>
      <c r="AB166" s="1328"/>
      <c r="AC166" s="1328"/>
      <c r="AD166" s="1328"/>
      <c r="AE166" s="1328">
        <v>2.2999999999999998</v>
      </c>
      <c r="AF166" s="1328"/>
      <c r="AG166" s="1328"/>
      <c r="AH166" s="1328"/>
      <c r="AI166" s="1328"/>
      <c r="AJ166" s="1328"/>
      <c r="AK166" s="1328"/>
      <c r="AL166" s="1328"/>
      <c r="AM166" s="1328">
        <v>1.1000000000000001</v>
      </c>
      <c r="AN166" s="1328"/>
      <c r="AO166" s="1328"/>
      <c r="AP166" s="1328"/>
      <c r="AQ166" s="1328"/>
      <c r="AR166" s="1328"/>
      <c r="AS166" s="1328"/>
      <c r="AT166" s="1328"/>
      <c r="AU166" s="1328"/>
      <c r="AV166" s="1328"/>
      <c r="AW166" s="1020"/>
      <c r="AX166" s="1020"/>
      <c r="AY166" s="1020"/>
      <c r="AZ166" s="1020"/>
      <c r="BA166" s="1020"/>
      <c r="BB166" s="1020"/>
      <c r="BC166" s="1020"/>
      <c r="BD166" s="1020"/>
      <c r="BE166" s="1020"/>
      <c r="BF166" s="1020"/>
      <c r="BG166" s="1020"/>
      <c r="BH166" s="1020"/>
      <c r="BI166" s="1020"/>
      <c r="BJ166" s="1020"/>
      <c r="BK166" s="1020"/>
      <c r="BL166" s="1020"/>
      <c r="BM166" s="1029"/>
    </row>
    <row r="167" spans="1:104" ht="24" thickBot="1" x14ac:dyDescent="0.4">
      <c r="A167" s="462"/>
      <c r="B167" s="462"/>
      <c r="C167" s="462"/>
      <c r="D167" s="462"/>
      <c r="E167" s="462"/>
      <c r="F167" s="462"/>
      <c r="G167" s="1027" t="s">
        <v>335</v>
      </c>
      <c r="H167" s="1020"/>
      <c r="I167" s="1020"/>
      <c r="J167" s="1020"/>
      <c r="K167" s="1020"/>
      <c r="L167" s="1020"/>
      <c r="M167" s="1020"/>
      <c r="N167" s="1020"/>
      <c r="O167" s="1028"/>
      <c r="P167" s="1028"/>
      <c r="Q167" s="1028"/>
      <c r="R167" s="1028"/>
      <c r="S167" s="1028"/>
      <c r="T167" s="1028"/>
      <c r="U167" s="1028"/>
      <c r="V167" s="1028"/>
      <c r="W167" s="1028"/>
      <c r="X167" s="1028"/>
      <c r="Y167" s="1028"/>
      <c r="Z167" s="1028"/>
      <c r="AA167" s="1028"/>
      <c r="AB167" s="1028"/>
      <c r="AC167" s="1028"/>
      <c r="AD167" s="1028"/>
      <c r="AE167" s="1028"/>
      <c r="AF167" s="1028"/>
      <c r="AG167" s="1028"/>
      <c r="AH167" s="1028"/>
      <c r="AI167" s="1028"/>
      <c r="AJ167" s="1028"/>
      <c r="AK167" s="1028"/>
      <c r="AL167" s="1028"/>
      <c r="AM167" s="1028"/>
      <c r="AN167" s="1028"/>
      <c r="AO167" s="1028"/>
      <c r="AP167" s="1028"/>
      <c r="AQ167" s="1028"/>
      <c r="AR167" s="1028"/>
      <c r="AS167" s="1028"/>
      <c r="AT167" s="1028"/>
      <c r="AU167" s="1028"/>
      <c r="AV167" s="1028"/>
      <c r="AW167" s="1024"/>
      <c r="AX167" s="1024"/>
      <c r="AY167" s="1020"/>
      <c r="AZ167" s="1020"/>
      <c r="BA167" s="1020"/>
      <c r="BB167" s="1020"/>
      <c r="BC167" s="1020"/>
      <c r="BD167" s="1020"/>
      <c r="BE167" s="1020"/>
      <c r="BF167" s="1020"/>
      <c r="BG167" s="1020"/>
      <c r="BH167" s="1020"/>
      <c r="BI167" s="1020"/>
      <c r="BJ167" s="1020"/>
      <c r="BK167" s="1020"/>
      <c r="BL167" s="1020"/>
      <c r="BM167" s="1029"/>
    </row>
    <row r="168" spans="1:104" ht="16.5" thickTop="1" x14ac:dyDescent="0.25">
      <c r="A168" s="1601"/>
      <c r="B168" s="1601"/>
      <c r="C168" s="1601"/>
      <c r="D168" s="1601"/>
      <c r="E168" s="1601"/>
      <c r="F168" s="1601"/>
      <c r="G168" s="1601"/>
      <c r="H168" s="1601"/>
      <c r="I168" s="1601"/>
      <c r="J168" s="1601"/>
      <c r="K168" s="1601"/>
      <c r="L168" s="1601"/>
      <c r="M168" s="1601"/>
      <c r="N168" s="1601"/>
      <c r="O168" s="1277"/>
      <c r="P168" s="1277"/>
      <c r="Q168" s="1277"/>
      <c r="R168" s="1277"/>
      <c r="S168" s="1277"/>
      <c r="T168" s="1277"/>
      <c r="U168" s="1277"/>
      <c r="V168" s="1277"/>
      <c r="W168" s="1277"/>
      <c r="X168" s="1277"/>
      <c r="Y168" s="1277"/>
      <c r="Z168" s="1277"/>
      <c r="AA168" s="1277"/>
      <c r="AB168" s="1277"/>
      <c r="AC168" s="1277"/>
      <c r="AD168" s="1277"/>
      <c r="AE168" s="1277"/>
      <c r="AF168" s="1277"/>
      <c r="AG168" s="1277"/>
      <c r="AH168" s="1277"/>
      <c r="AI168" s="1277"/>
      <c r="AJ168" s="1277"/>
      <c r="AK168" s="1277"/>
      <c r="AL168" s="1277"/>
      <c r="AM168" s="1277"/>
      <c r="AN168" s="1277"/>
      <c r="AO168" s="1277"/>
      <c r="AP168" s="1277"/>
      <c r="AQ168" s="1277"/>
      <c r="AR168" s="1277"/>
      <c r="AS168" s="1277"/>
      <c r="AT168" s="1277"/>
      <c r="AU168" s="1277"/>
      <c r="AV168" s="1277"/>
      <c r="AW168" s="1277"/>
      <c r="AX168" s="1277"/>
      <c r="AY168" s="1601"/>
      <c r="AZ168" s="1601"/>
      <c r="BA168" s="1601"/>
      <c r="BB168" s="1601"/>
      <c r="BC168" s="1601"/>
      <c r="BD168" s="1601"/>
      <c r="BE168" s="1601"/>
      <c r="BF168" s="1601"/>
      <c r="BG168" s="1601"/>
      <c r="BH168" s="1601"/>
      <c r="BI168" s="1601"/>
      <c r="BJ168" s="1601"/>
      <c r="BK168" s="1601"/>
      <c r="BL168" s="1601"/>
    </row>
    <row r="169" spans="1:104" ht="16.5" thickBot="1" x14ac:dyDescent="0.3">
      <c r="A169" s="1602"/>
      <c r="B169" s="1602"/>
      <c r="C169" s="1602"/>
      <c r="D169" s="1602"/>
      <c r="E169" s="1602"/>
      <c r="F169" s="1602"/>
      <c r="G169" s="1602"/>
      <c r="H169" s="1602"/>
      <c r="I169" s="1602"/>
      <c r="J169" s="1602"/>
      <c r="K169" s="1602"/>
      <c r="L169" s="1602"/>
      <c r="M169" s="1602"/>
      <c r="N169" s="1602"/>
      <c r="O169" s="1602"/>
      <c r="P169" s="1602"/>
      <c r="Q169" s="1602"/>
      <c r="R169" s="1602"/>
      <c r="S169" s="1602"/>
      <c r="T169" s="1602"/>
      <c r="U169" s="1602"/>
      <c r="V169" s="1602"/>
      <c r="W169" s="1602"/>
      <c r="X169" s="1602"/>
      <c r="Y169" s="1602"/>
      <c r="Z169" s="1602"/>
      <c r="AA169" s="1602"/>
      <c r="AB169" s="1602"/>
      <c r="AC169" s="1602"/>
      <c r="AD169" s="1602"/>
      <c r="AE169" s="1602"/>
      <c r="AF169" s="1602"/>
      <c r="AG169" s="1602"/>
      <c r="AH169" s="1602"/>
      <c r="AI169" s="1602"/>
      <c r="AJ169" s="1602"/>
      <c r="AK169" s="1602"/>
      <c r="AL169" s="1602"/>
      <c r="AM169" s="1602"/>
      <c r="AN169" s="1602"/>
      <c r="AO169" s="1602"/>
      <c r="AP169" s="1602"/>
      <c r="AQ169" s="1602"/>
      <c r="AR169" s="1602"/>
      <c r="AS169" s="1602"/>
      <c r="AT169" s="1602"/>
      <c r="AU169" s="1602"/>
      <c r="AV169" s="1602"/>
      <c r="AW169" s="1602"/>
      <c r="AX169" s="1602"/>
      <c r="AY169" s="1602"/>
      <c r="AZ169" s="1602"/>
      <c r="BA169" s="1602"/>
      <c r="BB169" s="1602"/>
      <c r="BC169" s="1602"/>
      <c r="BD169" s="1602"/>
      <c r="BE169" s="1602"/>
      <c r="BF169" s="1602"/>
      <c r="BG169" s="1602"/>
      <c r="BH169" s="1602"/>
      <c r="BI169" s="1602"/>
      <c r="BJ169" s="1602"/>
      <c r="BK169" s="1602"/>
      <c r="BL169" s="1602"/>
    </row>
    <row r="170" spans="1:104" ht="46.5" thickTop="1" x14ac:dyDescent="0.65">
      <c r="A170" s="1610" t="s">
        <v>72</v>
      </c>
      <c r="B170" s="1611"/>
      <c r="C170" s="1611"/>
      <c r="D170" s="1611"/>
      <c r="E170" s="1611"/>
      <c r="F170" s="1611"/>
      <c r="G170" s="1611"/>
      <c r="H170" s="1611"/>
      <c r="I170" s="1611"/>
      <c r="J170" s="1611"/>
      <c r="K170" s="1611"/>
      <c r="L170" s="1611"/>
      <c r="M170" s="1611"/>
      <c r="N170" s="1611"/>
      <c r="O170" s="1611"/>
      <c r="P170" s="1611"/>
      <c r="Q170" s="1611"/>
      <c r="R170" s="1611"/>
      <c r="S170" s="1611"/>
      <c r="T170" s="1611"/>
      <c r="U170" s="1611"/>
      <c r="V170" s="1611"/>
      <c r="W170" s="1611"/>
      <c r="X170" s="1611"/>
      <c r="Y170" s="1611"/>
      <c r="Z170" s="1611"/>
      <c r="AA170" s="1611"/>
      <c r="AB170" s="1611"/>
      <c r="AC170" s="1611"/>
      <c r="AD170" s="1611"/>
      <c r="AE170" s="1611"/>
      <c r="AF170" s="1611"/>
      <c r="AG170" s="1611"/>
      <c r="AH170" s="1611"/>
      <c r="AI170" s="1611"/>
      <c r="AJ170" s="1611"/>
      <c r="AK170" s="1611"/>
      <c r="AL170" s="1611"/>
      <c r="AM170" s="1611"/>
      <c r="AN170" s="1611"/>
      <c r="AO170" s="1611"/>
      <c r="AP170" s="1611"/>
      <c r="AQ170" s="1611"/>
      <c r="AR170" s="1611"/>
      <c r="AS170" s="1611"/>
      <c r="AT170" s="1611"/>
      <c r="AU170" s="1611"/>
      <c r="AV170" s="1611"/>
      <c r="AW170" s="1611"/>
      <c r="AX170" s="1611"/>
      <c r="AY170" s="1611"/>
      <c r="AZ170" s="1611"/>
      <c r="BA170" s="1611"/>
      <c r="BB170" s="1611"/>
      <c r="BC170" s="1611"/>
      <c r="BD170" s="1612"/>
      <c r="BE170" s="1603"/>
      <c r="BF170" s="1277"/>
      <c r="BG170" s="1277"/>
      <c r="BH170" s="1277"/>
      <c r="BI170" s="1277"/>
      <c r="BJ170" s="1277"/>
      <c r="BK170" s="1277"/>
      <c r="BL170" s="1277"/>
    </row>
    <row r="171" spans="1:104" s="500" customFormat="1" ht="23.25" x14ac:dyDescent="0.35">
      <c r="A171" s="1598" t="s">
        <v>653</v>
      </c>
      <c r="B171" s="1599"/>
      <c r="C171" s="1599"/>
      <c r="D171" s="1599"/>
      <c r="E171" s="1599"/>
      <c r="F171" s="1599"/>
      <c r="G171" s="1599" t="s">
        <v>384</v>
      </c>
      <c r="H171" s="1599"/>
      <c r="I171" s="1599"/>
      <c r="J171" s="1599"/>
      <c r="K171" s="1599"/>
      <c r="L171" s="1599"/>
      <c r="M171" s="1599"/>
      <c r="N171" s="1599"/>
      <c r="O171" s="1599"/>
      <c r="P171" s="1599"/>
      <c r="Q171" s="1599"/>
      <c r="R171" s="1599"/>
      <c r="S171" s="1599"/>
      <c r="T171" s="1599"/>
      <c r="U171" s="1599"/>
      <c r="V171" s="1599"/>
      <c r="W171" s="1599"/>
      <c r="X171" s="1599"/>
      <c r="Y171" s="1599"/>
      <c r="Z171" s="1599"/>
      <c r="AA171" s="1599"/>
      <c r="AB171" s="1599"/>
      <c r="AC171" s="1599"/>
      <c r="AD171" s="1599"/>
      <c r="AE171" s="1599"/>
      <c r="AF171" s="1599"/>
      <c r="AG171" s="1599" t="s">
        <v>73</v>
      </c>
      <c r="AH171" s="1599"/>
      <c r="AI171" s="1599"/>
      <c r="AJ171" s="1599"/>
      <c r="AK171" s="1599"/>
      <c r="AL171" s="1599"/>
      <c r="AM171" s="1599"/>
      <c r="AN171" s="1599"/>
      <c r="AO171" s="1599"/>
      <c r="AP171" s="1599"/>
      <c r="AQ171" s="1599"/>
      <c r="AR171" s="1599"/>
      <c r="AS171" s="1599"/>
      <c r="AT171" s="1599"/>
      <c r="AU171" s="1599"/>
      <c r="AV171" s="1599"/>
      <c r="AW171" s="1599"/>
      <c r="AX171" s="1599"/>
      <c r="AY171" s="1599"/>
      <c r="AZ171" s="1599"/>
      <c r="BA171" s="1599"/>
      <c r="BB171" s="1599"/>
      <c r="BC171" s="1599"/>
      <c r="BD171" s="1613"/>
      <c r="BE171" s="1603"/>
      <c r="BF171" s="1277"/>
      <c r="BG171" s="1277"/>
      <c r="BH171" s="1277"/>
      <c r="BI171" s="1277"/>
      <c r="BJ171" s="1277"/>
      <c r="BK171" s="1277"/>
      <c r="BL171" s="1277"/>
      <c r="BM171" s="87"/>
      <c r="BN171" s="87"/>
      <c r="BO171" s="87"/>
      <c r="BP171" s="87"/>
      <c r="BQ171" s="87"/>
      <c r="BR171" s="87"/>
      <c r="BS171" s="87"/>
      <c r="BT171" s="87"/>
      <c r="BU171" s="87"/>
      <c r="BV171" s="87"/>
      <c r="BW171" s="87"/>
      <c r="BX171" s="87"/>
      <c r="BY171" s="87"/>
      <c r="BZ171" s="87"/>
      <c r="CA171" s="87"/>
      <c r="CB171" s="87"/>
      <c r="CC171" s="87"/>
      <c r="CD171" s="87"/>
      <c r="CE171" s="87"/>
      <c r="CF171" s="87"/>
      <c r="CG171" s="87"/>
      <c r="CH171" s="87"/>
      <c r="CI171" s="87"/>
      <c r="CJ171" s="87"/>
      <c r="CK171" s="87"/>
      <c r="CL171" s="87"/>
      <c r="CM171" s="87"/>
      <c r="CN171" s="87"/>
      <c r="CO171" s="87"/>
      <c r="CP171" s="87"/>
      <c r="CQ171" s="87"/>
      <c r="CR171" s="87"/>
      <c r="CS171" s="87"/>
      <c r="CT171" s="87"/>
      <c r="CU171" s="87"/>
      <c r="CV171" s="87"/>
      <c r="CW171" s="87"/>
      <c r="CX171" s="87"/>
      <c r="CY171" s="87"/>
      <c r="CZ171" s="87"/>
    </row>
    <row r="172" spans="1:104" s="500" customFormat="1" ht="23.25" x14ac:dyDescent="0.35">
      <c r="A172" s="1598"/>
      <c r="B172" s="1599"/>
      <c r="C172" s="1599"/>
      <c r="D172" s="1599"/>
      <c r="E172" s="1599"/>
      <c r="F172" s="1599"/>
      <c r="G172" s="1599"/>
      <c r="H172" s="1599"/>
      <c r="I172" s="1599"/>
      <c r="J172" s="1599"/>
      <c r="K172" s="1599"/>
      <c r="L172" s="1599"/>
      <c r="M172" s="1599"/>
      <c r="N172" s="1599"/>
      <c r="O172" s="1599"/>
      <c r="P172" s="1599"/>
      <c r="Q172" s="1599"/>
      <c r="R172" s="1599"/>
      <c r="S172" s="1599"/>
      <c r="T172" s="1599"/>
      <c r="U172" s="1599"/>
      <c r="V172" s="1599"/>
      <c r="W172" s="1599"/>
      <c r="X172" s="1599"/>
      <c r="Y172" s="1599"/>
      <c r="Z172" s="1599"/>
      <c r="AA172" s="1599"/>
      <c r="AB172" s="1599"/>
      <c r="AC172" s="1599"/>
      <c r="AD172" s="1599"/>
      <c r="AE172" s="1599"/>
      <c r="AF172" s="1599"/>
      <c r="AG172" s="1599" t="s">
        <v>74</v>
      </c>
      <c r="AH172" s="1599"/>
      <c r="AI172" s="1599"/>
      <c r="AJ172" s="1599"/>
      <c r="AK172" s="1599"/>
      <c r="AL172" s="1599"/>
      <c r="AM172" s="1599"/>
      <c r="AN172" s="1599" t="s">
        <v>75</v>
      </c>
      <c r="AO172" s="1599"/>
      <c r="AP172" s="1599"/>
      <c r="AQ172" s="1599"/>
      <c r="AR172" s="1599"/>
      <c r="AS172" s="1599"/>
      <c r="AT172" s="1599"/>
      <c r="AU172" s="1599" t="s">
        <v>76</v>
      </c>
      <c r="AV172" s="1599"/>
      <c r="AW172" s="1599"/>
      <c r="AX172" s="1599"/>
      <c r="AY172" s="1599"/>
      <c r="AZ172" s="1599"/>
      <c r="BA172" s="1599"/>
      <c r="BB172" s="1599"/>
      <c r="BC172" s="1599"/>
      <c r="BD172" s="1613"/>
      <c r="BE172" s="1603"/>
      <c r="BF172" s="1277"/>
      <c r="BG172" s="1277"/>
      <c r="BH172" s="1277"/>
      <c r="BI172" s="1277"/>
      <c r="BJ172" s="1277"/>
      <c r="BK172" s="1277"/>
      <c r="BL172" s="1277"/>
      <c r="BM172" s="87"/>
      <c r="BN172" s="87"/>
      <c r="BO172" s="87"/>
      <c r="BP172" s="87"/>
      <c r="BQ172" s="87"/>
      <c r="BR172" s="87"/>
      <c r="BS172" s="87"/>
      <c r="BT172" s="87"/>
      <c r="BU172" s="87"/>
      <c r="BV172" s="87"/>
      <c r="BW172" s="87"/>
      <c r="BX172" s="87"/>
      <c r="BY172" s="87"/>
      <c r="BZ172" s="87"/>
      <c r="CA172" s="87"/>
      <c r="CB172" s="87"/>
      <c r="CC172" s="87"/>
      <c r="CD172" s="87"/>
      <c r="CE172" s="87"/>
      <c r="CF172" s="87"/>
      <c r="CG172" s="87"/>
      <c r="CH172" s="87"/>
      <c r="CI172" s="87"/>
      <c r="CJ172" s="87"/>
      <c r="CK172" s="87"/>
      <c r="CL172" s="87"/>
      <c r="CM172" s="87"/>
      <c r="CN172" s="87"/>
      <c r="CO172" s="87"/>
      <c r="CP172" s="87"/>
      <c r="CQ172" s="87"/>
      <c r="CR172" s="87"/>
      <c r="CS172" s="87"/>
      <c r="CT172" s="87"/>
      <c r="CU172" s="87"/>
      <c r="CV172" s="87"/>
      <c r="CW172" s="87"/>
      <c r="CX172" s="87"/>
      <c r="CY172" s="87"/>
      <c r="CZ172" s="87"/>
    </row>
    <row r="173" spans="1:104" s="500" customFormat="1" ht="23.25" x14ac:dyDescent="0.35">
      <c r="A173" s="1598"/>
      <c r="B173" s="1599"/>
      <c r="C173" s="1599"/>
      <c r="D173" s="1599"/>
      <c r="E173" s="1599"/>
      <c r="F173" s="1599"/>
      <c r="G173" s="1599"/>
      <c r="H173" s="1599"/>
      <c r="I173" s="1599"/>
      <c r="J173" s="1599"/>
      <c r="K173" s="1599"/>
      <c r="L173" s="1599"/>
      <c r="M173" s="1599"/>
      <c r="N173" s="1599"/>
      <c r="O173" s="1599"/>
      <c r="P173" s="1599"/>
      <c r="Q173" s="1599"/>
      <c r="R173" s="1599"/>
      <c r="S173" s="1599"/>
      <c r="T173" s="1599"/>
      <c r="U173" s="1599"/>
      <c r="V173" s="1599"/>
      <c r="W173" s="1599"/>
      <c r="X173" s="1599"/>
      <c r="Y173" s="1599"/>
      <c r="Z173" s="1599"/>
      <c r="AA173" s="1599"/>
      <c r="AB173" s="1599"/>
      <c r="AC173" s="1599"/>
      <c r="AD173" s="1599"/>
      <c r="AE173" s="1599"/>
      <c r="AF173" s="1599"/>
      <c r="AG173" s="1599"/>
      <c r="AH173" s="1599"/>
      <c r="AI173" s="1599"/>
      <c r="AJ173" s="1599"/>
      <c r="AK173" s="1599"/>
      <c r="AL173" s="1599"/>
      <c r="AM173" s="1599"/>
      <c r="AN173" s="1599" t="s">
        <v>250</v>
      </c>
      <c r="AO173" s="1599"/>
      <c r="AP173" s="1599"/>
      <c r="AQ173" s="1599"/>
      <c r="AR173" s="1599"/>
      <c r="AS173" s="1599"/>
      <c r="AT173" s="1599"/>
      <c r="AU173" s="1599" t="s">
        <v>77</v>
      </c>
      <c r="AV173" s="1599"/>
      <c r="AW173" s="1599"/>
      <c r="AX173" s="1599"/>
      <c r="AY173" s="1599"/>
      <c r="AZ173" s="1599"/>
      <c r="BA173" s="1599"/>
      <c r="BB173" s="1599"/>
      <c r="BC173" s="1599"/>
      <c r="BD173" s="1613"/>
      <c r="BE173" s="1603"/>
      <c r="BF173" s="1277"/>
      <c r="BG173" s="1277"/>
      <c r="BH173" s="1277"/>
      <c r="BI173" s="1277"/>
      <c r="BJ173" s="1277"/>
      <c r="BK173" s="1277"/>
      <c r="BL173" s="1277"/>
      <c r="BM173" s="87"/>
      <c r="BN173" s="87"/>
      <c r="BO173" s="87"/>
      <c r="BP173" s="87"/>
      <c r="BQ173" s="87"/>
      <c r="BR173" s="87"/>
      <c r="BS173" s="87"/>
      <c r="BT173" s="87"/>
      <c r="BU173" s="87"/>
      <c r="BV173" s="87"/>
      <c r="BW173" s="87"/>
      <c r="BX173" s="87"/>
      <c r="BY173" s="87"/>
      <c r="BZ173" s="87"/>
      <c r="CA173" s="87"/>
      <c r="CB173" s="87"/>
      <c r="CC173" s="87"/>
      <c r="CD173" s="87"/>
      <c r="CE173" s="87"/>
      <c r="CF173" s="87"/>
      <c r="CG173" s="87"/>
      <c r="CH173" s="87"/>
      <c r="CI173" s="87"/>
      <c r="CJ173" s="87"/>
      <c r="CK173" s="87"/>
      <c r="CL173" s="87"/>
      <c r="CM173" s="87"/>
      <c r="CN173" s="87"/>
      <c r="CO173" s="87"/>
      <c r="CP173" s="87"/>
      <c r="CQ173" s="87"/>
      <c r="CR173" s="87"/>
      <c r="CS173" s="87"/>
      <c r="CT173" s="87"/>
      <c r="CU173" s="87"/>
      <c r="CV173" s="87"/>
      <c r="CW173" s="87"/>
      <c r="CX173" s="87"/>
      <c r="CY173" s="87"/>
      <c r="CZ173" s="87"/>
    </row>
    <row r="174" spans="1:104" s="500" customFormat="1" ht="23.25" x14ac:dyDescent="0.35">
      <c r="A174" s="1598">
        <v>0</v>
      </c>
      <c r="B174" s="1599"/>
      <c r="C174" s="1599"/>
      <c r="D174" s="1599"/>
      <c r="E174" s="1599"/>
      <c r="F174" s="1599"/>
      <c r="G174" s="1592" t="s">
        <v>434</v>
      </c>
      <c r="H174" s="1593"/>
      <c r="I174" s="1593"/>
      <c r="J174" s="1593"/>
      <c r="K174" s="1593"/>
      <c r="L174" s="1593"/>
      <c r="M174" s="1593"/>
      <c r="N174" s="1593"/>
      <c r="O174" s="1593"/>
      <c r="P174" s="1593"/>
      <c r="Q174" s="1593"/>
      <c r="R174" s="1593"/>
      <c r="S174" s="1593"/>
      <c r="T174" s="1593"/>
      <c r="U174" s="1593"/>
      <c r="V174" s="1593"/>
      <c r="W174" s="1593"/>
      <c r="X174" s="1593"/>
      <c r="Y174" s="1593"/>
      <c r="Z174" s="1593"/>
      <c r="AA174" s="1593"/>
      <c r="AB174" s="1593"/>
      <c r="AC174" s="1593"/>
      <c r="AD174" s="1593"/>
      <c r="AE174" s="1593"/>
      <c r="AF174" s="1594"/>
      <c r="AG174" s="1599">
        <v>0</v>
      </c>
      <c r="AH174" s="1599"/>
      <c r="AI174" s="1599"/>
      <c r="AJ174" s="1599"/>
      <c r="AK174" s="1599"/>
      <c r="AL174" s="1599"/>
      <c r="AM174" s="1599"/>
      <c r="AN174" s="1604"/>
      <c r="AO174" s="1604"/>
      <c r="AP174" s="1604"/>
      <c r="AQ174" s="1604"/>
      <c r="AR174" s="1604"/>
      <c r="AS174" s="1604"/>
      <c r="AT174" s="1604"/>
      <c r="AU174" s="1608">
        <f t="shared" ref="AU174:AU195" si="14" xml:space="preserve"> IF((ISBLANK(AN174)),AG174,AN174)</f>
        <v>0</v>
      </c>
      <c r="AV174" s="1608"/>
      <c r="AW174" s="1608"/>
      <c r="AX174" s="1608"/>
      <c r="AY174" s="1608"/>
      <c r="AZ174" s="1608"/>
      <c r="BA174" s="1608"/>
      <c r="BB174" s="1608"/>
      <c r="BC174" s="1608"/>
      <c r="BD174" s="1609"/>
      <c r="BE174" s="1603"/>
      <c r="BF174" s="1277"/>
      <c r="BG174" s="1277"/>
      <c r="BH174" s="1277"/>
      <c r="BI174" s="1277"/>
      <c r="BJ174" s="1277"/>
      <c r="BK174" s="1277"/>
      <c r="BL174" s="1277"/>
      <c r="BM174" s="87"/>
      <c r="BN174" s="87"/>
      <c r="BO174" s="87"/>
      <c r="BP174" s="87"/>
      <c r="BQ174" s="87"/>
      <c r="BR174" s="87"/>
      <c r="BS174" s="87"/>
      <c r="BT174" s="87"/>
      <c r="BU174" s="87"/>
      <c r="BV174" s="87"/>
      <c r="BW174" s="87"/>
      <c r="BX174" s="87"/>
      <c r="BY174" s="87"/>
      <c r="BZ174" s="87"/>
      <c r="CA174" s="87"/>
      <c r="CB174" s="87"/>
      <c r="CC174" s="87"/>
      <c r="CD174" s="87"/>
      <c r="CE174" s="87"/>
      <c r="CF174" s="87"/>
      <c r="CG174" s="87"/>
      <c r="CH174" s="87"/>
      <c r="CI174" s="87"/>
      <c r="CJ174" s="87"/>
      <c r="CK174" s="87"/>
      <c r="CL174" s="87"/>
      <c r="CM174" s="87"/>
      <c r="CN174" s="87"/>
      <c r="CO174" s="87"/>
      <c r="CP174" s="87"/>
      <c r="CQ174" s="87"/>
      <c r="CR174" s="87"/>
      <c r="CS174" s="87"/>
      <c r="CT174" s="87"/>
      <c r="CU174" s="87"/>
      <c r="CV174" s="87"/>
      <c r="CW174" s="87"/>
      <c r="CX174" s="87"/>
      <c r="CY174" s="87"/>
      <c r="CZ174" s="87"/>
    </row>
    <row r="175" spans="1:104" s="500" customFormat="1" ht="23.25" x14ac:dyDescent="0.35">
      <c r="A175" s="1598">
        <v>1</v>
      </c>
      <c r="B175" s="1599"/>
      <c r="C175" s="1599"/>
      <c r="D175" s="1599"/>
      <c r="E175" s="1599"/>
      <c r="F175" s="1599"/>
      <c r="G175" s="1592" t="s">
        <v>78</v>
      </c>
      <c r="H175" s="1593"/>
      <c r="I175" s="1593"/>
      <c r="J175" s="1593"/>
      <c r="K175" s="1593"/>
      <c r="L175" s="1593"/>
      <c r="M175" s="1593"/>
      <c r="N175" s="1593"/>
      <c r="O175" s="1593"/>
      <c r="P175" s="1593"/>
      <c r="Q175" s="1593"/>
      <c r="R175" s="1593"/>
      <c r="S175" s="1593"/>
      <c r="T175" s="1593"/>
      <c r="U175" s="1593"/>
      <c r="V175" s="1593"/>
      <c r="W175" s="1593"/>
      <c r="X175" s="1593"/>
      <c r="Y175" s="1593"/>
      <c r="Z175" s="1593"/>
      <c r="AA175" s="1593"/>
      <c r="AB175" s="1593"/>
      <c r="AC175" s="1593"/>
      <c r="AD175" s="1593"/>
      <c r="AE175" s="1593"/>
      <c r="AF175" s="1594"/>
      <c r="AG175" s="1599">
        <v>75</v>
      </c>
      <c r="AH175" s="1599"/>
      <c r="AI175" s="1599"/>
      <c r="AJ175" s="1599"/>
      <c r="AK175" s="1599"/>
      <c r="AL175" s="1599"/>
      <c r="AM175" s="1599"/>
      <c r="AN175" s="1604"/>
      <c r="AO175" s="1604"/>
      <c r="AP175" s="1604"/>
      <c r="AQ175" s="1604"/>
      <c r="AR175" s="1604"/>
      <c r="AS175" s="1604"/>
      <c r="AT175" s="1604"/>
      <c r="AU175" s="1608">
        <f t="shared" si="14"/>
        <v>75</v>
      </c>
      <c r="AV175" s="1608"/>
      <c r="AW175" s="1608"/>
      <c r="AX175" s="1608"/>
      <c r="AY175" s="1608"/>
      <c r="AZ175" s="1608"/>
      <c r="BA175" s="1608"/>
      <c r="BB175" s="1608"/>
      <c r="BC175" s="1608"/>
      <c r="BD175" s="1609"/>
      <c r="BE175" s="1603"/>
      <c r="BF175" s="1277"/>
      <c r="BG175" s="1277"/>
      <c r="BH175" s="1277"/>
      <c r="BI175" s="1277"/>
      <c r="BJ175" s="1277"/>
      <c r="BK175" s="1277"/>
      <c r="BL175" s="1277"/>
      <c r="BM175" s="87"/>
      <c r="BN175" s="87"/>
      <c r="BO175" s="87"/>
      <c r="BP175" s="87"/>
      <c r="BQ175" s="87"/>
      <c r="BR175" s="87"/>
      <c r="BS175" s="87"/>
      <c r="BT175" s="87"/>
      <c r="BU175" s="87"/>
      <c r="BV175" s="87"/>
      <c r="BW175" s="87"/>
      <c r="BX175" s="87"/>
      <c r="BY175" s="87"/>
      <c r="BZ175" s="87"/>
      <c r="CA175" s="87"/>
      <c r="CB175" s="87"/>
      <c r="CC175" s="87"/>
      <c r="CD175" s="87"/>
      <c r="CE175" s="87"/>
      <c r="CF175" s="87"/>
      <c r="CG175" s="87"/>
      <c r="CH175" s="87"/>
      <c r="CI175" s="87"/>
      <c r="CJ175" s="87"/>
      <c r="CK175" s="87"/>
      <c r="CL175" s="87"/>
      <c r="CM175" s="87"/>
      <c r="CN175" s="87"/>
      <c r="CO175" s="87"/>
      <c r="CP175" s="87"/>
      <c r="CQ175" s="87"/>
      <c r="CR175" s="87"/>
      <c r="CS175" s="87"/>
      <c r="CT175" s="87"/>
      <c r="CU175" s="87"/>
      <c r="CV175" s="87"/>
      <c r="CW175" s="87"/>
      <c r="CX175" s="87"/>
      <c r="CY175" s="87"/>
      <c r="CZ175" s="87"/>
    </row>
    <row r="176" spans="1:104" s="500" customFormat="1" ht="23.25" x14ac:dyDescent="0.35">
      <c r="A176" s="1598">
        <v>2</v>
      </c>
      <c r="B176" s="1599"/>
      <c r="C176" s="1599"/>
      <c r="D176" s="1599"/>
      <c r="E176" s="1599"/>
      <c r="F176" s="1599"/>
      <c r="G176" s="1592" t="s">
        <v>79</v>
      </c>
      <c r="H176" s="1593"/>
      <c r="I176" s="1593"/>
      <c r="J176" s="1593"/>
      <c r="K176" s="1593"/>
      <c r="L176" s="1593"/>
      <c r="M176" s="1593"/>
      <c r="N176" s="1593"/>
      <c r="O176" s="1593"/>
      <c r="P176" s="1593"/>
      <c r="Q176" s="1593"/>
      <c r="R176" s="1593"/>
      <c r="S176" s="1593"/>
      <c r="T176" s="1593"/>
      <c r="U176" s="1593"/>
      <c r="V176" s="1593"/>
      <c r="W176" s="1593"/>
      <c r="X176" s="1593"/>
      <c r="Y176" s="1593"/>
      <c r="Z176" s="1593"/>
      <c r="AA176" s="1593"/>
      <c r="AB176" s="1593"/>
      <c r="AC176" s="1593"/>
      <c r="AD176" s="1593"/>
      <c r="AE176" s="1593"/>
      <c r="AF176" s="1594"/>
      <c r="AG176" s="1599">
        <v>85</v>
      </c>
      <c r="AH176" s="1599"/>
      <c r="AI176" s="1599"/>
      <c r="AJ176" s="1599"/>
      <c r="AK176" s="1599"/>
      <c r="AL176" s="1599"/>
      <c r="AM176" s="1599"/>
      <c r="AN176" s="1604"/>
      <c r="AO176" s="1604"/>
      <c r="AP176" s="1604"/>
      <c r="AQ176" s="1604"/>
      <c r="AR176" s="1604"/>
      <c r="AS176" s="1604"/>
      <c r="AT176" s="1604"/>
      <c r="AU176" s="1608">
        <f t="shared" si="14"/>
        <v>85</v>
      </c>
      <c r="AV176" s="1608"/>
      <c r="AW176" s="1608"/>
      <c r="AX176" s="1608"/>
      <c r="AY176" s="1608"/>
      <c r="AZ176" s="1608"/>
      <c r="BA176" s="1608"/>
      <c r="BB176" s="1608"/>
      <c r="BC176" s="1608"/>
      <c r="BD176" s="1609"/>
      <c r="BE176" s="1603"/>
      <c r="BF176" s="1277"/>
      <c r="BG176" s="1277"/>
      <c r="BH176" s="1277"/>
      <c r="BI176" s="1277"/>
      <c r="BJ176" s="1277"/>
      <c r="BK176" s="1277"/>
      <c r="BL176" s="1277"/>
      <c r="BM176" s="87"/>
      <c r="BN176" s="87"/>
      <c r="BO176" s="87"/>
      <c r="BP176" s="87"/>
      <c r="BQ176" s="87"/>
      <c r="BR176" s="87"/>
      <c r="BS176" s="87"/>
      <c r="BT176" s="87"/>
      <c r="BU176" s="87"/>
      <c r="BV176" s="87"/>
      <c r="BW176" s="87"/>
      <c r="BX176" s="87"/>
      <c r="BY176" s="87"/>
      <c r="BZ176" s="87"/>
      <c r="CA176" s="87"/>
      <c r="CB176" s="87"/>
      <c r="CC176" s="87"/>
      <c r="CD176" s="87"/>
      <c r="CE176" s="87"/>
      <c r="CF176" s="87"/>
      <c r="CG176" s="87"/>
      <c r="CH176" s="87"/>
      <c r="CI176" s="87"/>
      <c r="CJ176" s="87"/>
      <c r="CK176" s="87"/>
      <c r="CL176" s="87"/>
      <c r="CM176" s="87"/>
      <c r="CN176" s="87"/>
      <c r="CO176" s="87"/>
      <c r="CP176" s="87"/>
      <c r="CQ176" s="87"/>
      <c r="CR176" s="87"/>
      <c r="CS176" s="87"/>
      <c r="CT176" s="87"/>
      <c r="CU176" s="87"/>
      <c r="CV176" s="87"/>
      <c r="CW176" s="87"/>
      <c r="CX176" s="87"/>
      <c r="CY176" s="87"/>
      <c r="CZ176" s="87"/>
    </row>
    <row r="177" spans="1:104" s="500" customFormat="1" ht="23.25" x14ac:dyDescent="0.35">
      <c r="A177" s="1598">
        <v>3</v>
      </c>
      <c r="B177" s="1599"/>
      <c r="C177" s="1599"/>
      <c r="D177" s="1599"/>
      <c r="E177" s="1599"/>
      <c r="F177" s="1599"/>
      <c r="G177" s="1592" t="s">
        <v>80</v>
      </c>
      <c r="H177" s="1593"/>
      <c r="I177" s="1593"/>
      <c r="J177" s="1593"/>
      <c r="K177" s="1593"/>
      <c r="L177" s="1593"/>
      <c r="M177" s="1593"/>
      <c r="N177" s="1593"/>
      <c r="O177" s="1593"/>
      <c r="P177" s="1593"/>
      <c r="Q177" s="1593"/>
      <c r="R177" s="1593"/>
      <c r="S177" s="1593"/>
      <c r="T177" s="1593"/>
      <c r="U177" s="1593"/>
      <c r="V177" s="1593"/>
      <c r="W177" s="1593"/>
      <c r="X177" s="1593"/>
      <c r="Y177" s="1593"/>
      <c r="Z177" s="1593"/>
      <c r="AA177" s="1593"/>
      <c r="AB177" s="1593"/>
      <c r="AC177" s="1593"/>
      <c r="AD177" s="1593"/>
      <c r="AE177" s="1593"/>
      <c r="AF177" s="1594"/>
      <c r="AG177" s="1599">
        <v>50</v>
      </c>
      <c r="AH177" s="1599"/>
      <c r="AI177" s="1599"/>
      <c r="AJ177" s="1599"/>
      <c r="AK177" s="1599"/>
      <c r="AL177" s="1599"/>
      <c r="AM177" s="1599"/>
      <c r="AN177" s="1604"/>
      <c r="AO177" s="1604"/>
      <c r="AP177" s="1604"/>
      <c r="AQ177" s="1604"/>
      <c r="AR177" s="1604"/>
      <c r="AS177" s="1604"/>
      <c r="AT177" s="1604"/>
      <c r="AU177" s="1608">
        <f t="shared" si="14"/>
        <v>50</v>
      </c>
      <c r="AV177" s="1608"/>
      <c r="AW177" s="1608"/>
      <c r="AX177" s="1608"/>
      <c r="AY177" s="1608"/>
      <c r="AZ177" s="1608"/>
      <c r="BA177" s="1608"/>
      <c r="BB177" s="1608"/>
      <c r="BC177" s="1608"/>
      <c r="BD177" s="1609"/>
      <c r="BE177" s="1603"/>
      <c r="BF177" s="1277"/>
      <c r="BG177" s="1277"/>
      <c r="BH177" s="1277"/>
      <c r="BI177" s="1277"/>
      <c r="BJ177" s="1277"/>
      <c r="BK177" s="1277"/>
      <c r="BL177" s="1277"/>
      <c r="BM177" s="87"/>
      <c r="BN177" s="87"/>
      <c r="BO177" s="87"/>
      <c r="BP177" s="87"/>
      <c r="BQ177" s="87"/>
      <c r="BR177" s="87"/>
      <c r="BS177" s="87"/>
      <c r="BT177" s="87"/>
      <c r="BU177" s="87"/>
      <c r="BV177" s="87"/>
      <c r="BW177" s="87"/>
      <c r="BX177" s="87"/>
      <c r="BY177" s="87"/>
      <c r="BZ177" s="87"/>
      <c r="CA177" s="87"/>
      <c r="CB177" s="87"/>
      <c r="CC177" s="87"/>
      <c r="CD177" s="87"/>
      <c r="CE177" s="87"/>
      <c r="CF177" s="87"/>
      <c r="CG177" s="87"/>
      <c r="CH177" s="87"/>
      <c r="CI177" s="87"/>
      <c r="CJ177" s="87"/>
      <c r="CK177" s="87"/>
      <c r="CL177" s="87"/>
      <c r="CM177" s="87"/>
      <c r="CN177" s="87"/>
      <c r="CO177" s="87"/>
      <c r="CP177" s="87"/>
      <c r="CQ177" s="87"/>
      <c r="CR177" s="87"/>
      <c r="CS177" s="87"/>
      <c r="CT177" s="87"/>
      <c r="CU177" s="87"/>
      <c r="CV177" s="87"/>
      <c r="CW177" s="87"/>
      <c r="CX177" s="87"/>
      <c r="CY177" s="87"/>
      <c r="CZ177" s="87"/>
    </row>
    <row r="178" spans="1:104" s="500" customFormat="1" ht="23.25" x14ac:dyDescent="0.35">
      <c r="A178" s="1598">
        <v>4</v>
      </c>
      <c r="B178" s="1599"/>
      <c r="C178" s="1599"/>
      <c r="D178" s="1599"/>
      <c r="E178" s="1599"/>
      <c r="F178" s="1599"/>
      <c r="G178" s="1592" t="s">
        <v>81</v>
      </c>
      <c r="H178" s="1593"/>
      <c r="I178" s="1593"/>
      <c r="J178" s="1593"/>
      <c r="K178" s="1593"/>
      <c r="L178" s="1593"/>
      <c r="M178" s="1593"/>
      <c r="N178" s="1593"/>
      <c r="O178" s="1593"/>
      <c r="P178" s="1593"/>
      <c r="Q178" s="1593"/>
      <c r="R178" s="1593"/>
      <c r="S178" s="1593"/>
      <c r="T178" s="1593"/>
      <c r="U178" s="1593"/>
      <c r="V178" s="1593"/>
      <c r="W178" s="1593"/>
      <c r="X178" s="1593"/>
      <c r="Y178" s="1593"/>
      <c r="Z178" s="1593"/>
      <c r="AA178" s="1593"/>
      <c r="AB178" s="1593"/>
      <c r="AC178" s="1593"/>
      <c r="AD178" s="1593"/>
      <c r="AE178" s="1593"/>
      <c r="AF178" s="1594"/>
      <c r="AG178" s="1599">
        <v>70</v>
      </c>
      <c r="AH178" s="1599"/>
      <c r="AI178" s="1599"/>
      <c r="AJ178" s="1599"/>
      <c r="AK178" s="1599"/>
      <c r="AL178" s="1599"/>
      <c r="AM178" s="1599"/>
      <c r="AN178" s="1604"/>
      <c r="AO178" s="1604"/>
      <c r="AP178" s="1604"/>
      <c r="AQ178" s="1604"/>
      <c r="AR178" s="1604"/>
      <c r="AS178" s="1604"/>
      <c r="AT178" s="1604"/>
      <c r="AU178" s="1608">
        <f t="shared" si="14"/>
        <v>70</v>
      </c>
      <c r="AV178" s="1608"/>
      <c r="AW178" s="1608"/>
      <c r="AX178" s="1608"/>
      <c r="AY178" s="1608"/>
      <c r="AZ178" s="1608"/>
      <c r="BA178" s="1608"/>
      <c r="BB178" s="1608"/>
      <c r="BC178" s="1608"/>
      <c r="BD178" s="1609"/>
      <c r="BE178" s="1603"/>
      <c r="BF178" s="1277"/>
      <c r="BG178" s="1277"/>
      <c r="BH178" s="1277"/>
      <c r="BI178" s="1277"/>
      <c r="BJ178" s="1277"/>
      <c r="BK178" s="1277"/>
      <c r="BL178" s="1277"/>
      <c r="BM178" s="87"/>
      <c r="BN178" s="87"/>
      <c r="BO178" s="87"/>
      <c r="BP178" s="87"/>
      <c r="BQ178" s="87"/>
      <c r="BR178" s="87"/>
      <c r="BS178" s="87"/>
      <c r="BT178" s="87"/>
      <c r="BU178" s="87"/>
      <c r="BV178" s="87"/>
      <c r="BW178" s="87"/>
      <c r="BX178" s="87"/>
      <c r="BY178" s="87"/>
      <c r="BZ178" s="87"/>
      <c r="CA178" s="87"/>
      <c r="CB178" s="87"/>
      <c r="CC178" s="87"/>
      <c r="CD178" s="87"/>
      <c r="CE178" s="87"/>
      <c r="CF178" s="87"/>
      <c r="CG178" s="87"/>
      <c r="CH178" s="87"/>
      <c r="CI178" s="87"/>
      <c r="CJ178" s="87"/>
      <c r="CK178" s="87"/>
      <c r="CL178" s="87"/>
      <c r="CM178" s="87"/>
      <c r="CN178" s="87"/>
      <c r="CO178" s="87"/>
      <c r="CP178" s="87"/>
      <c r="CQ178" s="87"/>
      <c r="CR178" s="87"/>
      <c r="CS178" s="87"/>
      <c r="CT178" s="87"/>
      <c r="CU178" s="87"/>
      <c r="CV178" s="87"/>
      <c r="CW178" s="87"/>
      <c r="CX178" s="87"/>
      <c r="CY178" s="87"/>
      <c r="CZ178" s="87"/>
    </row>
    <row r="179" spans="1:104" s="500" customFormat="1" ht="23.25" x14ac:dyDescent="0.35">
      <c r="A179" s="1598">
        <v>5</v>
      </c>
      <c r="B179" s="1599"/>
      <c r="C179" s="1599"/>
      <c r="D179" s="1599"/>
      <c r="E179" s="1599"/>
      <c r="F179" s="1599"/>
      <c r="G179" s="1592" t="s">
        <v>82</v>
      </c>
      <c r="H179" s="1593"/>
      <c r="I179" s="1593"/>
      <c r="J179" s="1593"/>
      <c r="K179" s="1593"/>
      <c r="L179" s="1593"/>
      <c r="M179" s="1593"/>
      <c r="N179" s="1593"/>
      <c r="O179" s="1593"/>
      <c r="P179" s="1593"/>
      <c r="Q179" s="1593"/>
      <c r="R179" s="1593"/>
      <c r="S179" s="1593"/>
      <c r="T179" s="1593"/>
      <c r="U179" s="1593"/>
      <c r="V179" s="1593"/>
      <c r="W179" s="1593"/>
      <c r="X179" s="1593"/>
      <c r="Y179" s="1593"/>
      <c r="Z179" s="1593"/>
      <c r="AA179" s="1593"/>
      <c r="AB179" s="1593"/>
      <c r="AC179" s="1593"/>
      <c r="AD179" s="1593"/>
      <c r="AE179" s="1593"/>
      <c r="AF179" s="1594"/>
      <c r="AG179" s="1599">
        <v>85</v>
      </c>
      <c r="AH179" s="1599"/>
      <c r="AI179" s="1599"/>
      <c r="AJ179" s="1599"/>
      <c r="AK179" s="1599"/>
      <c r="AL179" s="1599"/>
      <c r="AM179" s="1599"/>
      <c r="AN179" s="1604"/>
      <c r="AO179" s="1604"/>
      <c r="AP179" s="1604"/>
      <c r="AQ179" s="1604"/>
      <c r="AR179" s="1604"/>
      <c r="AS179" s="1604"/>
      <c r="AT179" s="1604"/>
      <c r="AU179" s="1608">
        <f t="shared" si="14"/>
        <v>85</v>
      </c>
      <c r="AV179" s="1608"/>
      <c r="AW179" s="1608"/>
      <c r="AX179" s="1608"/>
      <c r="AY179" s="1608"/>
      <c r="AZ179" s="1608"/>
      <c r="BA179" s="1608"/>
      <c r="BB179" s="1608"/>
      <c r="BC179" s="1608"/>
      <c r="BD179" s="1609"/>
      <c r="BE179" s="1603"/>
      <c r="BF179" s="1277"/>
      <c r="BG179" s="1277"/>
      <c r="BH179" s="1277"/>
      <c r="BI179" s="1277"/>
      <c r="BJ179" s="1277"/>
      <c r="BK179" s="1277"/>
      <c r="BL179" s="1277"/>
      <c r="BM179" s="87"/>
      <c r="BN179" s="87"/>
      <c r="BO179" s="87"/>
      <c r="BP179" s="87"/>
      <c r="BQ179" s="87"/>
      <c r="BR179" s="87"/>
      <c r="BS179" s="87"/>
      <c r="BT179" s="87"/>
      <c r="BU179" s="87"/>
      <c r="BV179" s="87"/>
      <c r="BW179" s="87"/>
      <c r="BX179" s="87"/>
      <c r="BY179" s="87"/>
      <c r="BZ179" s="87"/>
      <c r="CA179" s="87"/>
      <c r="CB179" s="87"/>
      <c r="CC179" s="87"/>
      <c r="CD179" s="87"/>
      <c r="CE179" s="87"/>
      <c r="CF179" s="87"/>
      <c r="CG179" s="87"/>
      <c r="CH179" s="87"/>
      <c r="CI179" s="87"/>
      <c r="CJ179" s="87"/>
      <c r="CK179" s="87"/>
      <c r="CL179" s="87"/>
      <c r="CM179" s="87"/>
      <c r="CN179" s="87"/>
      <c r="CO179" s="87"/>
      <c r="CP179" s="87"/>
      <c r="CQ179" s="87"/>
      <c r="CR179" s="87"/>
      <c r="CS179" s="87"/>
      <c r="CT179" s="87"/>
      <c r="CU179" s="87"/>
      <c r="CV179" s="87"/>
      <c r="CW179" s="87"/>
      <c r="CX179" s="87"/>
      <c r="CY179" s="87"/>
      <c r="CZ179" s="87"/>
    </row>
    <row r="180" spans="1:104" s="500" customFormat="1" ht="23.25" x14ac:dyDescent="0.35">
      <c r="A180" s="1598">
        <v>6</v>
      </c>
      <c r="B180" s="1599"/>
      <c r="C180" s="1599"/>
      <c r="D180" s="1599"/>
      <c r="E180" s="1599"/>
      <c r="F180" s="1599"/>
      <c r="G180" s="1592" t="s">
        <v>83</v>
      </c>
      <c r="H180" s="1593"/>
      <c r="I180" s="1593"/>
      <c r="J180" s="1593"/>
      <c r="K180" s="1593"/>
      <c r="L180" s="1593"/>
      <c r="M180" s="1593"/>
      <c r="N180" s="1593"/>
      <c r="O180" s="1593"/>
      <c r="P180" s="1593"/>
      <c r="Q180" s="1593"/>
      <c r="R180" s="1593"/>
      <c r="S180" s="1593"/>
      <c r="T180" s="1593"/>
      <c r="U180" s="1593"/>
      <c r="V180" s="1593"/>
      <c r="W180" s="1593"/>
      <c r="X180" s="1593"/>
      <c r="Y180" s="1593"/>
      <c r="Z180" s="1593"/>
      <c r="AA180" s="1593"/>
      <c r="AB180" s="1593"/>
      <c r="AC180" s="1593"/>
      <c r="AD180" s="1593"/>
      <c r="AE180" s="1593"/>
      <c r="AF180" s="1594"/>
      <c r="AG180" s="1599">
        <v>4</v>
      </c>
      <c r="AH180" s="1599"/>
      <c r="AI180" s="1599"/>
      <c r="AJ180" s="1599"/>
      <c r="AK180" s="1599"/>
      <c r="AL180" s="1599"/>
      <c r="AM180" s="1599"/>
      <c r="AN180" s="1604"/>
      <c r="AO180" s="1604"/>
      <c r="AP180" s="1604"/>
      <c r="AQ180" s="1604"/>
      <c r="AR180" s="1604"/>
      <c r="AS180" s="1604"/>
      <c r="AT180" s="1604"/>
      <c r="AU180" s="1608">
        <f t="shared" si="14"/>
        <v>4</v>
      </c>
      <c r="AV180" s="1608"/>
      <c r="AW180" s="1608"/>
      <c r="AX180" s="1608"/>
      <c r="AY180" s="1608"/>
      <c r="AZ180" s="1608"/>
      <c r="BA180" s="1608"/>
      <c r="BB180" s="1608"/>
      <c r="BC180" s="1608"/>
      <c r="BD180" s="1609"/>
      <c r="BE180" s="1603"/>
      <c r="BF180" s="1277"/>
      <c r="BG180" s="1277"/>
      <c r="BH180" s="1277"/>
      <c r="BI180" s="1277"/>
      <c r="BJ180" s="1277"/>
      <c r="BK180" s="1277"/>
      <c r="BL180" s="1277"/>
      <c r="BM180" s="87"/>
      <c r="BN180" s="87"/>
      <c r="BO180" s="87"/>
      <c r="BP180" s="87"/>
      <c r="BQ180" s="87"/>
      <c r="BR180" s="87"/>
      <c r="BS180" s="87"/>
      <c r="BT180" s="87"/>
      <c r="BU180" s="87"/>
      <c r="BV180" s="87"/>
      <c r="BW180" s="87"/>
      <c r="BX180" s="87"/>
      <c r="BY180" s="87"/>
      <c r="BZ180" s="87"/>
      <c r="CA180" s="87"/>
      <c r="CB180" s="87"/>
      <c r="CC180" s="87"/>
      <c r="CD180" s="87"/>
      <c r="CE180" s="87"/>
      <c r="CF180" s="87"/>
      <c r="CG180" s="87"/>
      <c r="CH180" s="87"/>
      <c r="CI180" s="87"/>
      <c r="CJ180" s="87"/>
      <c r="CK180" s="87"/>
      <c r="CL180" s="87"/>
      <c r="CM180" s="87"/>
      <c r="CN180" s="87"/>
      <c r="CO180" s="87"/>
      <c r="CP180" s="87"/>
      <c r="CQ180" s="87"/>
      <c r="CR180" s="87"/>
      <c r="CS180" s="87"/>
      <c r="CT180" s="87"/>
      <c r="CU180" s="87"/>
      <c r="CV180" s="87"/>
      <c r="CW180" s="87"/>
      <c r="CX180" s="87"/>
      <c r="CY180" s="87"/>
      <c r="CZ180" s="87"/>
    </row>
    <row r="181" spans="1:104" s="500" customFormat="1" ht="23.25" x14ac:dyDescent="0.35">
      <c r="A181" s="1598">
        <v>7</v>
      </c>
      <c r="B181" s="1599"/>
      <c r="C181" s="1599"/>
      <c r="D181" s="1599"/>
      <c r="E181" s="1599"/>
      <c r="F181" s="1599"/>
      <c r="G181" s="1592" t="s">
        <v>84</v>
      </c>
      <c r="H181" s="1593"/>
      <c r="I181" s="1593"/>
      <c r="J181" s="1593"/>
      <c r="K181" s="1593"/>
      <c r="L181" s="1593"/>
      <c r="M181" s="1593"/>
      <c r="N181" s="1593"/>
      <c r="O181" s="1593"/>
      <c r="P181" s="1593"/>
      <c r="Q181" s="1593"/>
      <c r="R181" s="1593"/>
      <c r="S181" s="1593"/>
      <c r="T181" s="1593"/>
      <c r="U181" s="1593"/>
      <c r="V181" s="1593"/>
      <c r="W181" s="1593"/>
      <c r="X181" s="1593"/>
      <c r="Y181" s="1593"/>
      <c r="Z181" s="1593"/>
      <c r="AA181" s="1593"/>
      <c r="AB181" s="1593"/>
      <c r="AC181" s="1593"/>
      <c r="AD181" s="1593"/>
      <c r="AE181" s="1593"/>
      <c r="AF181" s="1594"/>
      <c r="AG181" s="1599">
        <v>5</v>
      </c>
      <c r="AH181" s="1599"/>
      <c r="AI181" s="1599"/>
      <c r="AJ181" s="1599"/>
      <c r="AK181" s="1599"/>
      <c r="AL181" s="1599"/>
      <c r="AM181" s="1599"/>
      <c r="AN181" s="1604"/>
      <c r="AO181" s="1604"/>
      <c r="AP181" s="1604"/>
      <c r="AQ181" s="1604"/>
      <c r="AR181" s="1604"/>
      <c r="AS181" s="1604"/>
      <c r="AT181" s="1604"/>
      <c r="AU181" s="1608">
        <f t="shared" si="14"/>
        <v>5</v>
      </c>
      <c r="AV181" s="1608"/>
      <c r="AW181" s="1608"/>
      <c r="AX181" s="1608"/>
      <c r="AY181" s="1608"/>
      <c r="AZ181" s="1608"/>
      <c r="BA181" s="1608"/>
      <c r="BB181" s="1608"/>
      <c r="BC181" s="1608"/>
      <c r="BD181" s="1609"/>
      <c r="BE181" s="1603"/>
      <c r="BF181" s="1277"/>
      <c r="BG181" s="1277"/>
      <c r="BH181" s="1277"/>
      <c r="BI181" s="1277"/>
      <c r="BJ181" s="1277"/>
      <c r="BK181" s="1277"/>
      <c r="BL181" s="1277"/>
      <c r="BM181" s="87"/>
      <c r="BN181" s="87"/>
      <c r="BO181" s="87"/>
      <c r="BP181" s="87"/>
      <c r="BQ181" s="87"/>
      <c r="BR181" s="87"/>
      <c r="BS181" s="87"/>
      <c r="BT181" s="87"/>
      <c r="BU181" s="87"/>
      <c r="BV181" s="87"/>
      <c r="BW181" s="87"/>
      <c r="BX181" s="87"/>
      <c r="BY181" s="87"/>
      <c r="BZ181" s="87"/>
      <c r="CA181" s="87"/>
      <c r="CB181" s="87"/>
      <c r="CC181" s="87"/>
      <c r="CD181" s="87"/>
      <c r="CE181" s="87"/>
      <c r="CF181" s="87"/>
      <c r="CG181" s="87"/>
      <c r="CH181" s="87"/>
      <c r="CI181" s="87"/>
      <c r="CJ181" s="87"/>
      <c r="CK181" s="87"/>
      <c r="CL181" s="87"/>
      <c r="CM181" s="87"/>
      <c r="CN181" s="87"/>
      <c r="CO181" s="87"/>
      <c r="CP181" s="87"/>
      <c r="CQ181" s="87"/>
      <c r="CR181" s="87"/>
      <c r="CS181" s="87"/>
      <c r="CT181" s="87"/>
      <c r="CU181" s="87"/>
      <c r="CV181" s="87"/>
      <c r="CW181" s="87"/>
      <c r="CX181" s="87"/>
      <c r="CY181" s="87"/>
      <c r="CZ181" s="87"/>
    </row>
    <row r="182" spans="1:104" s="500" customFormat="1" ht="23.25" x14ac:dyDescent="0.35">
      <c r="A182" s="1598">
        <v>8</v>
      </c>
      <c r="B182" s="1599"/>
      <c r="C182" s="1599"/>
      <c r="D182" s="1599"/>
      <c r="E182" s="1599"/>
      <c r="F182" s="1599"/>
      <c r="G182" s="1592" t="s">
        <v>85</v>
      </c>
      <c r="H182" s="1593"/>
      <c r="I182" s="1593"/>
      <c r="J182" s="1593"/>
      <c r="K182" s="1593"/>
      <c r="L182" s="1593"/>
      <c r="M182" s="1593"/>
      <c r="N182" s="1593"/>
      <c r="O182" s="1593"/>
      <c r="P182" s="1593"/>
      <c r="Q182" s="1593"/>
      <c r="R182" s="1593"/>
      <c r="S182" s="1593"/>
      <c r="T182" s="1593"/>
      <c r="U182" s="1593"/>
      <c r="V182" s="1593"/>
      <c r="W182" s="1593"/>
      <c r="X182" s="1593"/>
      <c r="Y182" s="1593"/>
      <c r="Z182" s="1593"/>
      <c r="AA182" s="1593"/>
      <c r="AB182" s="1593"/>
      <c r="AC182" s="1593"/>
      <c r="AD182" s="1593"/>
      <c r="AE182" s="1593"/>
      <c r="AF182" s="1594"/>
      <c r="AG182" s="1599">
        <v>50</v>
      </c>
      <c r="AH182" s="1599"/>
      <c r="AI182" s="1599"/>
      <c r="AJ182" s="1599"/>
      <c r="AK182" s="1599"/>
      <c r="AL182" s="1599"/>
      <c r="AM182" s="1599"/>
      <c r="AN182" s="1604"/>
      <c r="AO182" s="1604"/>
      <c r="AP182" s="1604"/>
      <c r="AQ182" s="1604"/>
      <c r="AR182" s="1604"/>
      <c r="AS182" s="1604"/>
      <c r="AT182" s="1604"/>
      <c r="AU182" s="1608">
        <f t="shared" si="14"/>
        <v>50</v>
      </c>
      <c r="AV182" s="1608"/>
      <c r="AW182" s="1608"/>
      <c r="AX182" s="1608"/>
      <c r="AY182" s="1608"/>
      <c r="AZ182" s="1608"/>
      <c r="BA182" s="1608"/>
      <c r="BB182" s="1608"/>
      <c r="BC182" s="1608"/>
      <c r="BD182" s="1609"/>
      <c r="BE182" s="1603"/>
      <c r="BF182" s="1277"/>
      <c r="BG182" s="1277"/>
      <c r="BH182" s="1277"/>
      <c r="BI182" s="1277"/>
      <c r="BJ182" s="1277"/>
      <c r="BK182" s="1277"/>
      <c r="BL182" s="1277"/>
      <c r="BM182" s="87"/>
      <c r="BN182" s="87"/>
      <c r="BO182" s="87"/>
      <c r="BP182" s="87"/>
      <c r="BQ182" s="87"/>
      <c r="BR182" s="87"/>
      <c r="BS182" s="87"/>
      <c r="BT182" s="87"/>
      <c r="BU182" s="87"/>
      <c r="BV182" s="87"/>
      <c r="BW182" s="87"/>
      <c r="BX182" s="87"/>
      <c r="BY182" s="87"/>
      <c r="BZ182" s="87"/>
      <c r="CA182" s="87"/>
      <c r="CB182" s="87"/>
      <c r="CC182" s="87"/>
      <c r="CD182" s="87"/>
      <c r="CE182" s="87"/>
      <c r="CF182" s="87"/>
      <c r="CG182" s="87"/>
      <c r="CH182" s="87"/>
      <c r="CI182" s="87"/>
      <c r="CJ182" s="87"/>
      <c r="CK182" s="87"/>
      <c r="CL182" s="87"/>
      <c r="CM182" s="87"/>
      <c r="CN182" s="87"/>
      <c r="CO182" s="87"/>
      <c r="CP182" s="87"/>
      <c r="CQ182" s="87"/>
      <c r="CR182" s="87"/>
      <c r="CS182" s="87"/>
      <c r="CT182" s="87"/>
      <c r="CU182" s="87"/>
      <c r="CV182" s="87"/>
      <c r="CW182" s="87"/>
      <c r="CX182" s="87"/>
      <c r="CY182" s="87"/>
      <c r="CZ182" s="87"/>
    </row>
    <row r="183" spans="1:104" s="500" customFormat="1" ht="23.25" x14ac:dyDescent="0.35">
      <c r="A183" s="1598">
        <v>9</v>
      </c>
      <c r="B183" s="1599"/>
      <c r="C183" s="1599"/>
      <c r="D183" s="1599"/>
      <c r="E183" s="1599"/>
      <c r="F183" s="1599"/>
      <c r="G183" s="1592" t="s">
        <v>86</v>
      </c>
      <c r="H183" s="1593"/>
      <c r="I183" s="1593"/>
      <c r="J183" s="1593"/>
      <c r="K183" s="1593"/>
      <c r="L183" s="1593"/>
      <c r="M183" s="1593"/>
      <c r="N183" s="1593"/>
      <c r="O183" s="1593"/>
      <c r="P183" s="1593"/>
      <c r="Q183" s="1593"/>
      <c r="R183" s="1593"/>
      <c r="S183" s="1593"/>
      <c r="T183" s="1593"/>
      <c r="U183" s="1593"/>
      <c r="V183" s="1593"/>
      <c r="W183" s="1593"/>
      <c r="X183" s="1593"/>
      <c r="Y183" s="1593"/>
      <c r="Z183" s="1593"/>
      <c r="AA183" s="1593"/>
      <c r="AB183" s="1593"/>
      <c r="AC183" s="1593"/>
      <c r="AD183" s="1593"/>
      <c r="AE183" s="1593"/>
      <c r="AF183" s="1594"/>
      <c r="AG183" s="1599">
        <v>66</v>
      </c>
      <c r="AH183" s="1599"/>
      <c r="AI183" s="1599"/>
      <c r="AJ183" s="1599"/>
      <c r="AK183" s="1599"/>
      <c r="AL183" s="1599"/>
      <c r="AM183" s="1599"/>
      <c r="AN183" s="1604"/>
      <c r="AO183" s="1604"/>
      <c r="AP183" s="1604"/>
      <c r="AQ183" s="1604"/>
      <c r="AR183" s="1604"/>
      <c r="AS183" s="1604"/>
      <c r="AT183" s="1604"/>
      <c r="AU183" s="1608">
        <f t="shared" si="14"/>
        <v>66</v>
      </c>
      <c r="AV183" s="1608"/>
      <c r="AW183" s="1608"/>
      <c r="AX183" s="1608"/>
      <c r="AY183" s="1608"/>
      <c r="AZ183" s="1608"/>
      <c r="BA183" s="1608"/>
      <c r="BB183" s="1608"/>
      <c r="BC183" s="1608"/>
      <c r="BD183" s="1609"/>
      <c r="BE183" s="1603"/>
      <c r="BF183" s="1277"/>
      <c r="BG183" s="1277"/>
      <c r="BH183" s="1277"/>
      <c r="BI183" s="1277"/>
      <c r="BJ183" s="1277"/>
      <c r="BK183" s="1277"/>
      <c r="BL183" s="1277"/>
      <c r="BM183" s="87"/>
      <c r="BN183" s="87"/>
      <c r="BO183" s="87"/>
      <c r="BP183" s="87"/>
      <c r="BQ183" s="87"/>
      <c r="BR183" s="87"/>
      <c r="BS183" s="87"/>
      <c r="BT183" s="87"/>
      <c r="BU183" s="87"/>
      <c r="BV183" s="87"/>
      <c r="BW183" s="87"/>
      <c r="BX183" s="87"/>
      <c r="BY183" s="87"/>
      <c r="BZ183" s="87"/>
      <c r="CA183" s="87"/>
      <c r="CB183" s="87"/>
      <c r="CC183" s="87"/>
      <c r="CD183" s="87"/>
      <c r="CE183" s="87"/>
      <c r="CF183" s="87"/>
      <c r="CG183" s="87"/>
      <c r="CH183" s="87"/>
      <c r="CI183" s="87"/>
      <c r="CJ183" s="87"/>
      <c r="CK183" s="87"/>
      <c r="CL183" s="87"/>
      <c r="CM183" s="87"/>
      <c r="CN183" s="87"/>
      <c r="CO183" s="87"/>
      <c r="CP183" s="87"/>
      <c r="CQ183" s="87"/>
      <c r="CR183" s="87"/>
      <c r="CS183" s="87"/>
      <c r="CT183" s="87"/>
      <c r="CU183" s="87"/>
      <c r="CV183" s="87"/>
      <c r="CW183" s="87"/>
      <c r="CX183" s="87"/>
      <c r="CY183" s="87"/>
      <c r="CZ183" s="87"/>
    </row>
    <row r="184" spans="1:104" s="500" customFormat="1" ht="23.25" x14ac:dyDescent="0.35">
      <c r="A184" s="1598">
        <v>10</v>
      </c>
      <c r="B184" s="1599"/>
      <c r="C184" s="1599"/>
      <c r="D184" s="1599"/>
      <c r="E184" s="1599"/>
      <c r="F184" s="1599"/>
      <c r="G184" s="1592" t="s">
        <v>87</v>
      </c>
      <c r="H184" s="1593"/>
      <c r="I184" s="1593"/>
      <c r="J184" s="1593"/>
      <c r="K184" s="1593"/>
      <c r="L184" s="1593"/>
      <c r="M184" s="1593"/>
      <c r="N184" s="1593"/>
      <c r="O184" s="1593"/>
      <c r="P184" s="1593"/>
      <c r="Q184" s="1593"/>
      <c r="R184" s="1593"/>
      <c r="S184" s="1593"/>
      <c r="T184" s="1593"/>
      <c r="U184" s="1593"/>
      <c r="V184" s="1593"/>
      <c r="W184" s="1593"/>
      <c r="X184" s="1593"/>
      <c r="Y184" s="1593"/>
      <c r="Z184" s="1593"/>
      <c r="AA184" s="1593"/>
      <c r="AB184" s="1593"/>
      <c r="AC184" s="1593"/>
      <c r="AD184" s="1593"/>
      <c r="AE184" s="1593"/>
      <c r="AF184" s="1594"/>
      <c r="AG184" s="1599">
        <v>75</v>
      </c>
      <c r="AH184" s="1599"/>
      <c r="AI184" s="1599"/>
      <c r="AJ184" s="1599"/>
      <c r="AK184" s="1599"/>
      <c r="AL184" s="1599"/>
      <c r="AM184" s="1599"/>
      <c r="AN184" s="1604"/>
      <c r="AO184" s="1604"/>
      <c r="AP184" s="1604"/>
      <c r="AQ184" s="1604"/>
      <c r="AR184" s="1604"/>
      <c r="AS184" s="1604"/>
      <c r="AT184" s="1604"/>
      <c r="AU184" s="1608">
        <f t="shared" si="14"/>
        <v>75</v>
      </c>
      <c r="AV184" s="1608"/>
      <c r="AW184" s="1608"/>
      <c r="AX184" s="1608"/>
      <c r="AY184" s="1608"/>
      <c r="AZ184" s="1608"/>
      <c r="BA184" s="1608"/>
      <c r="BB184" s="1608"/>
      <c r="BC184" s="1608"/>
      <c r="BD184" s="1609"/>
      <c r="BE184" s="1603"/>
      <c r="BF184" s="1277"/>
      <c r="BG184" s="1277"/>
      <c r="BH184" s="1277"/>
      <c r="BI184" s="1277"/>
      <c r="BJ184" s="1277"/>
      <c r="BK184" s="1277"/>
      <c r="BL184" s="1277"/>
      <c r="BM184" s="87"/>
      <c r="BN184" s="87"/>
      <c r="BO184" s="87"/>
      <c r="BP184" s="87"/>
      <c r="BQ184" s="87"/>
      <c r="BR184" s="87"/>
      <c r="BS184" s="87"/>
      <c r="BT184" s="87"/>
      <c r="BU184" s="87"/>
      <c r="BV184" s="87"/>
      <c r="BW184" s="87"/>
      <c r="BX184" s="87"/>
      <c r="BY184" s="87"/>
      <c r="BZ184" s="87"/>
      <c r="CA184" s="87"/>
      <c r="CB184" s="87"/>
      <c r="CC184" s="87"/>
      <c r="CD184" s="87"/>
      <c r="CE184" s="87"/>
      <c r="CF184" s="87"/>
      <c r="CG184" s="87"/>
      <c r="CH184" s="87"/>
      <c r="CI184" s="87"/>
      <c r="CJ184" s="87"/>
      <c r="CK184" s="87"/>
      <c r="CL184" s="87"/>
      <c r="CM184" s="87"/>
      <c r="CN184" s="87"/>
      <c r="CO184" s="87"/>
      <c r="CP184" s="87"/>
      <c r="CQ184" s="87"/>
      <c r="CR184" s="87"/>
      <c r="CS184" s="87"/>
      <c r="CT184" s="87"/>
      <c r="CU184" s="87"/>
      <c r="CV184" s="87"/>
      <c r="CW184" s="87"/>
      <c r="CX184" s="87"/>
      <c r="CY184" s="87"/>
      <c r="CZ184" s="87"/>
    </row>
    <row r="185" spans="1:104" s="500" customFormat="1" ht="23.25" x14ac:dyDescent="0.35">
      <c r="A185" s="1598">
        <v>11</v>
      </c>
      <c r="B185" s="1599"/>
      <c r="C185" s="1599"/>
      <c r="D185" s="1599"/>
      <c r="E185" s="1599"/>
      <c r="F185" s="1599"/>
      <c r="G185" s="1592" t="s">
        <v>88</v>
      </c>
      <c r="H185" s="1593"/>
      <c r="I185" s="1593"/>
      <c r="J185" s="1593"/>
      <c r="K185" s="1593"/>
      <c r="L185" s="1593"/>
      <c r="M185" s="1593"/>
      <c r="N185" s="1593"/>
      <c r="O185" s="1593"/>
      <c r="P185" s="1593"/>
      <c r="Q185" s="1593"/>
      <c r="R185" s="1593"/>
      <c r="S185" s="1593"/>
      <c r="T185" s="1593"/>
      <c r="U185" s="1593"/>
      <c r="V185" s="1593"/>
      <c r="W185" s="1593"/>
      <c r="X185" s="1593"/>
      <c r="Y185" s="1593"/>
      <c r="Z185" s="1593"/>
      <c r="AA185" s="1593"/>
      <c r="AB185" s="1593"/>
      <c r="AC185" s="1593"/>
      <c r="AD185" s="1593"/>
      <c r="AE185" s="1593"/>
      <c r="AF185" s="1594"/>
      <c r="AG185" s="1599">
        <v>80</v>
      </c>
      <c r="AH185" s="1599"/>
      <c r="AI185" s="1599"/>
      <c r="AJ185" s="1599"/>
      <c r="AK185" s="1599"/>
      <c r="AL185" s="1599"/>
      <c r="AM185" s="1599"/>
      <c r="AN185" s="1604"/>
      <c r="AO185" s="1604"/>
      <c r="AP185" s="1604"/>
      <c r="AQ185" s="1604"/>
      <c r="AR185" s="1604"/>
      <c r="AS185" s="1604"/>
      <c r="AT185" s="1604"/>
      <c r="AU185" s="1608">
        <f t="shared" si="14"/>
        <v>80</v>
      </c>
      <c r="AV185" s="1608"/>
      <c r="AW185" s="1608"/>
      <c r="AX185" s="1608"/>
      <c r="AY185" s="1608"/>
      <c r="AZ185" s="1608"/>
      <c r="BA185" s="1608"/>
      <c r="BB185" s="1608"/>
      <c r="BC185" s="1608"/>
      <c r="BD185" s="1609"/>
      <c r="BE185" s="1603"/>
      <c r="BF185" s="1277"/>
      <c r="BG185" s="1277"/>
      <c r="BH185" s="1277"/>
      <c r="BI185" s="1277"/>
      <c r="BJ185" s="1277"/>
      <c r="BK185" s="1277"/>
      <c r="BL185" s="1277"/>
      <c r="BM185" s="87"/>
      <c r="BN185" s="87"/>
      <c r="BO185" s="87"/>
      <c r="BP185" s="87"/>
      <c r="BQ185" s="87"/>
      <c r="BR185" s="87"/>
      <c r="BS185" s="87"/>
      <c r="BT185" s="87"/>
      <c r="BU185" s="87"/>
      <c r="BV185" s="87"/>
      <c r="BW185" s="87"/>
      <c r="BX185" s="87"/>
      <c r="BY185" s="87"/>
      <c r="BZ185" s="87"/>
      <c r="CA185" s="87"/>
      <c r="CB185" s="87"/>
      <c r="CC185" s="87"/>
      <c r="CD185" s="87"/>
      <c r="CE185" s="87"/>
      <c r="CF185" s="87"/>
      <c r="CG185" s="87"/>
      <c r="CH185" s="87"/>
      <c r="CI185" s="87"/>
      <c r="CJ185" s="87"/>
      <c r="CK185" s="87"/>
      <c r="CL185" s="87"/>
      <c r="CM185" s="87"/>
      <c r="CN185" s="87"/>
      <c r="CO185" s="87"/>
      <c r="CP185" s="87"/>
      <c r="CQ185" s="87"/>
      <c r="CR185" s="87"/>
      <c r="CS185" s="87"/>
      <c r="CT185" s="87"/>
      <c r="CU185" s="87"/>
      <c r="CV185" s="87"/>
      <c r="CW185" s="87"/>
      <c r="CX185" s="87"/>
      <c r="CY185" s="87"/>
      <c r="CZ185" s="87"/>
    </row>
    <row r="186" spans="1:104" s="500" customFormat="1" ht="23.25" x14ac:dyDescent="0.35">
      <c r="A186" s="1598">
        <v>12</v>
      </c>
      <c r="B186" s="1599"/>
      <c r="C186" s="1599"/>
      <c r="D186" s="1599"/>
      <c r="E186" s="1599"/>
      <c r="F186" s="1599"/>
      <c r="G186" s="1592" t="s">
        <v>89</v>
      </c>
      <c r="H186" s="1593"/>
      <c r="I186" s="1593"/>
      <c r="J186" s="1593"/>
      <c r="K186" s="1593"/>
      <c r="L186" s="1593"/>
      <c r="M186" s="1593"/>
      <c r="N186" s="1593"/>
      <c r="O186" s="1593"/>
      <c r="P186" s="1593"/>
      <c r="Q186" s="1593"/>
      <c r="R186" s="1593"/>
      <c r="S186" s="1593"/>
      <c r="T186" s="1593"/>
      <c r="U186" s="1593"/>
      <c r="V186" s="1593"/>
      <c r="W186" s="1593"/>
      <c r="X186" s="1593"/>
      <c r="Y186" s="1593"/>
      <c r="Z186" s="1593"/>
      <c r="AA186" s="1593"/>
      <c r="AB186" s="1593"/>
      <c r="AC186" s="1593"/>
      <c r="AD186" s="1593"/>
      <c r="AE186" s="1593"/>
      <c r="AF186" s="1594"/>
      <c r="AG186" s="1599">
        <v>90</v>
      </c>
      <c r="AH186" s="1599"/>
      <c r="AI186" s="1599"/>
      <c r="AJ186" s="1599"/>
      <c r="AK186" s="1599"/>
      <c r="AL186" s="1599"/>
      <c r="AM186" s="1599"/>
      <c r="AN186" s="1604"/>
      <c r="AO186" s="1604"/>
      <c r="AP186" s="1604"/>
      <c r="AQ186" s="1604"/>
      <c r="AR186" s="1604"/>
      <c r="AS186" s="1604"/>
      <c r="AT186" s="1604"/>
      <c r="AU186" s="1608">
        <f t="shared" si="14"/>
        <v>90</v>
      </c>
      <c r="AV186" s="1608"/>
      <c r="AW186" s="1608"/>
      <c r="AX186" s="1608"/>
      <c r="AY186" s="1608"/>
      <c r="AZ186" s="1608"/>
      <c r="BA186" s="1608"/>
      <c r="BB186" s="1608"/>
      <c r="BC186" s="1608"/>
      <c r="BD186" s="1609"/>
      <c r="BE186" s="1603"/>
      <c r="BF186" s="1277"/>
      <c r="BG186" s="1277"/>
      <c r="BH186" s="1277"/>
      <c r="BI186" s="1277"/>
      <c r="BJ186" s="1277"/>
      <c r="BK186" s="1277"/>
      <c r="BL186" s="1277"/>
      <c r="BM186" s="87"/>
      <c r="BN186" s="87"/>
      <c r="BO186" s="87"/>
      <c r="BP186" s="87"/>
      <c r="BQ186" s="87"/>
      <c r="BR186" s="87"/>
      <c r="BS186" s="87"/>
      <c r="BT186" s="87"/>
      <c r="BU186" s="87"/>
      <c r="BV186" s="87"/>
      <c r="BW186" s="87"/>
      <c r="BX186" s="87"/>
      <c r="BY186" s="87"/>
      <c r="BZ186" s="87"/>
      <c r="CA186" s="87"/>
      <c r="CB186" s="87"/>
      <c r="CC186" s="87"/>
      <c r="CD186" s="87"/>
      <c r="CE186" s="87"/>
      <c r="CF186" s="87"/>
      <c r="CG186" s="87"/>
      <c r="CH186" s="87"/>
      <c r="CI186" s="87"/>
      <c r="CJ186" s="87"/>
      <c r="CK186" s="87"/>
      <c r="CL186" s="87"/>
      <c r="CM186" s="87"/>
      <c r="CN186" s="87"/>
      <c r="CO186" s="87"/>
      <c r="CP186" s="87"/>
      <c r="CQ186" s="87"/>
      <c r="CR186" s="87"/>
      <c r="CS186" s="87"/>
      <c r="CT186" s="87"/>
      <c r="CU186" s="87"/>
      <c r="CV186" s="87"/>
      <c r="CW186" s="87"/>
      <c r="CX186" s="87"/>
      <c r="CY186" s="87"/>
      <c r="CZ186" s="87"/>
    </row>
    <row r="187" spans="1:104" s="500" customFormat="1" ht="23.25" x14ac:dyDescent="0.35">
      <c r="A187" s="1598">
        <v>13</v>
      </c>
      <c r="B187" s="1599"/>
      <c r="C187" s="1599"/>
      <c r="D187" s="1599"/>
      <c r="E187" s="1599"/>
      <c r="F187" s="1599"/>
      <c r="G187" s="1592" t="s">
        <v>90</v>
      </c>
      <c r="H187" s="1593"/>
      <c r="I187" s="1593"/>
      <c r="J187" s="1593"/>
      <c r="K187" s="1593"/>
      <c r="L187" s="1593"/>
      <c r="M187" s="1593"/>
      <c r="N187" s="1593"/>
      <c r="O187" s="1593"/>
      <c r="P187" s="1593"/>
      <c r="Q187" s="1593"/>
      <c r="R187" s="1593"/>
      <c r="S187" s="1593"/>
      <c r="T187" s="1593"/>
      <c r="U187" s="1593"/>
      <c r="V187" s="1593"/>
      <c r="W187" s="1593"/>
      <c r="X187" s="1593"/>
      <c r="Y187" s="1593"/>
      <c r="Z187" s="1593"/>
      <c r="AA187" s="1593"/>
      <c r="AB187" s="1593"/>
      <c r="AC187" s="1593"/>
      <c r="AD187" s="1593"/>
      <c r="AE187" s="1593"/>
      <c r="AF187" s="1594"/>
      <c r="AG187" s="1599">
        <v>95</v>
      </c>
      <c r="AH187" s="1599"/>
      <c r="AI187" s="1599"/>
      <c r="AJ187" s="1599"/>
      <c r="AK187" s="1599"/>
      <c r="AL187" s="1599"/>
      <c r="AM187" s="1599"/>
      <c r="AN187" s="1604"/>
      <c r="AO187" s="1604"/>
      <c r="AP187" s="1604"/>
      <c r="AQ187" s="1604"/>
      <c r="AR187" s="1604"/>
      <c r="AS187" s="1604"/>
      <c r="AT187" s="1604"/>
      <c r="AU187" s="1608">
        <f t="shared" si="14"/>
        <v>95</v>
      </c>
      <c r="AV187" s="1608"/>
      <c r="AW187" s="1608"/>
      <c r="AX187" s="1608"/>
      <c r="AY187" s="1608"/>
      <c r="AZ187" s="1608"/>
      <c r="BA187" s="1608"/>
      <c r="BB187" s="1608"/>
      <c r="BC187" s="1608"/>
      <c r="BD187" s="1609"/>
      <c r="BE187" s="1603"/>
      <c r="BF187" s="1277"/>
      <c r="BG187" s="1277"/>
      <c r="BH187" s="1277"/>
      <c r="BI187" s="1277"/>
      <c r="BJ187" s="1277"/>
      <c r="BK187" s="1277"/>
      <c r="BL187" s="1277"/>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c r="CI187" s="87"/>
      <c r="CJ187" s="87"/>
      <c r="CK187" s="87"/>
      <c r="CL187" s="87"/>
      <c r="CM187" s="87"/>
      <c r="CN187" s="87"/>
      <c r="CO187" s="87"/>
      <c r="CP187" s="87"/>
      <c r="CQ187" s="87"/>
      <c r="CR187" s="87"/>
      <c r="CS187" s="87"/>
      <c r="CT187" s="87"/>
      <c r="CU187" s="87"/>
      <c r="CV187" s="87"/>
      <c r="CW187" s="87"/>
      <c r="CX187" s="87"/>
      <c r="CY187" s="87"/>
      <c r="CZ187" s="87"/>
    </row>
    <row r="188" spans="1:104" s="500" customFormat="1" ht="23.25" x14ac:dyDescent="0.35">
      <c r="A188" s="1598">
        <v>14</v>
      </c>
      <c r="B188" s="1599"/>
      <c r="C188" s="1599"/>
      <c r="D188" s="1599"/>
      <c r="E188" s="1599"/>
      <c r="F188" s="1599"/>
      <c r="G188" s="1592" t="s">
        <v>91</v>
      </c>
      <c r="H188" s="1593"/>
      <c r="I188" s="1593"/>
      <c r="J188" s="1593"/>
      <c r="K188" s="1593"/>
      <c r="L188" s="1593"/>
      <c r="M188" s="1593"/>
      <c r="N188" s="1593"/>
      <c r="O188" s="1593"/>
      <c r="P188" s="1593"/>
      <c r="Q188" s="1593"/>
      <c r="R188" s="1593"/>
      <c r="S188" s="1593"/>
      <c r="T188" s="1593"/>
      <c r="U188" s="1593"/>
      <c r="V188" s="1593"/>
      <c r="W188" s="1593"/>
      <c r="X188" s="1593"/>
      <c r="Y188" s="1593"/>
      <c r="Z188" s="1593"/>
      <c r="AA188" s="1593"/>
      <c r="AB188" s="1593"/>
      <c r="AC188" s="1593"/>
      <c r="AD188" s="1593"/>
      <c r="AE188" s="1593"/>
      <c r="AF188" s="1594"/>
      <c r="AG188" s="1599">
        <v>99</v>
      </c>
      <c r="AH188" s="1599"/>
      <c r="AI188" s="1599"/>
      <c r="AJ188" s="1599"/>
      <c r="AK188" s="1599"/>
      <c r="AL188" s="1599"/>
      <c r="AM188" s="1599"/>
      <c r="AN188" s="1604"/>
      <c r="AO188" s="1604"/>
      <c r="AP188" s="1604"/>
      <c r="AQ188" s="1604"/>
      <c r="AR188" s="1604"/>
      <c r="AS188" s="1604"/>
      <c r="AT188" s="1604"/>
      <c r="AU188" s="1608">
        <f t="shared" si="14"/>
        <v>99</v>
      </c>
      <c r="AV188" s="1608"/>
      <c r="AW188" s="1608"/>
      <c r="AX188" s="1608"/>
      <c r="AY188" s="1608"/>
      <c r="AZ188" s="1608"/>
      <c r="BA188" s="1608"/>
      <c r="BB188" s="1608"/>
      <c r="BC188" s="1608"/>
      <c r="BD188" s="1609"/>
      <c r="BE188" s="1603"/>
      <c r="BF188" s="1277"/>
      <c r="BG188" s="1277"/>
      <c r="BH188" s="1277"/>
      <c r="BI188" s="1277"/>
      <c r="BJ188" s="1277"/>
      <c r="BK188" s="1277"/>
      <c r="BL188" s="1277"/>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c r="CI188" s="87"/>
      <c r="CJ188" s="87"/>
      <c r="CK188" s="87"/>
      <c r="CL188" s="87"/>
      <c r="CM188" s="87"/>
      <c r="CN188" s="87"/>
      <c r="CO188" s="87"/>
      <c r="CP188" s="87"/>
      <c r="CQ188" s="87"/>
      <c r="CR188" s="87"/>
      <c r="CS188" s="87"/>
      <c r="CT188" s="87"/>
      <c r="CU188" s="87"/>
      <c r="CV188" s="87"/>
      <c r="CW188" s="87"/>
      <c r="CX188" s="87"/>
      <c r="CY188" s="87"/>
      <c r="CZ188" s="87"/>
    </row>
    <row r="189" spans="1:104" s="500" customFormat="1" ht="23.25" x14ac:dyDescent="0.35">
      <c r="A189" s="1598">
        <v>15</v>
      </c>
      <c r="B189" s="1599"/>
      <c r="C189" s="1599"/>
      <c r="D189" s="1599"/>
      <c r="E189" s="1599"/>
      <c r="F189" s="1599"/>
      <c r="G189" s="1592" t="s">
        <v>92</v>
      </c>
      <c r="H189" s="1593"/>
      <c r="I189" s="1593"/>
      <c r="J189" s="1593"/>
      <c r="K189" s="1593"/>
      <c r="L189" s="1593"/>
      <c r="M189" s="1593"/>
      <c r="N189" s="1593"/>
      <c r="O189" s="1593"/>
      <c r="P189" s="1593"/>
      <c r="Q189" s="1593"/>
      <c r="R189" s="1593"/>
      <c r="S189" s="1593"/>
      <c r="T189" s="1593"/>
      <c r="U189" s="1593"/>
      <c r="V189" s="1593"/>
      <c r="W189" s="1593"/>
      <c r="X189" s="1593"/>
      <c r="Y189" s="1593"/>
      <c r="Z189" s="1593"/>
      <c r="AA189" s="1593"/>
      <c r="AB189" s="1593"/>
      <c r="AC189" s="1593"/>
      <c r="AD189" s="1593"/>
      <c r="AE189" s="1593"/>
      <c r="AF189" s="1594"/>
      <c r="AG189" s="1599">
        <v>95</v>
      </c>
      <c r="AH189" s="1599"/>
      <c r="AI189" s="1599"/>
      <c r="AJ189" s="1599"/>
      <c r="AK189" s="1599"/>
      <c r="AL189" s="1599"/>
      <c r="AM189" s="1599"/>
      <c r="AN189" s="1604"/>
      <c r="AO189" s="1604"/>
      <c r="AP189" s="1604"/>
      <c r="AQ189" s="1604"/>
      <c r="AR189" s="1604"/>
      <c r="AS189" s="1604"/>
      <c r="AT189" s="1604"/>
      <c r="AU189" s="1608">
        <f t="shared" si="14"/>
        <v>95</v>
      </c>
      <c r="AV189" s="1608"/>
      <c r="AW189" s="1608"/>
      <c r="AX189" s="1608"/>
      <c r="AY189" s="1608"/>
      <c r="AZ189" s="1608"/>
      <c r="BA189" s="1608"/>
      <c r="BB189" s="1608"/>
      <c r="BC189" s="1608"/>
      <c r="BD189" s="1609"/>
      <c r="BE189" s="1603"/>
      <c r="BF189" s="1277"/>
      <c r="BG189" s="1277"/>
      <c r="BH189" s="1277"/>
      <c r="BI189" s="1277"/>
      <c r="BJ189" s="1277"/>
      <c r="BK189" s="1277"/>
      <c r="BL189" s="1277"/>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c r="CI189" s="87"/>
      <c r="CJ189" s="87"/>
      <c r="CK189" s="87"/>
      <c r="CL189" s="87"/>
      <c r="CM189" s="87"/>
      <c r="CN189" s="87"/>
      <c r="CO189" s="87"/>
      <c r="CP189" s="87"/>
      <c r="CQ189" s="87"/>
      <c r="CR189" s="87"/>
      <c r="CS189" s="87"/>
      <c r="CT189" s="87"/>
      <c r="CU189" s="87"/>
      <c r="CV189" s="87"/>
      <c r="CW189" s="87"/>
      <c r="CX189" s="87"/>
      <c r="CY189" s="87"/>
      <c r="CZ189" s="87"/>
    </row>
    <row r="190" spans="1:104" s="500" customFormat="1" ht="23.25" x14ac:dyDescent="0.35">
      <c r="A190" s="1598">
        <v>16</v>
      </c>
      <c r="B190" s="1599"/>
      <c r="C190" s="1599"/>
      <c r="D190" s="1599"/>
      <c r="E190" s="1599"/>
      <c r="F190" s="1599"/>
      <c r="G190" s="1592" t="s">
        <v>93</v>
      </c>
      <c r="H190" s="1593"/>
      <c r="I190" s="1593"/>
      <c r="J190" s="1593"/>
      <c r="K190" s="1593"/>
      <c r="L190" s="1593"/>
      <c r="M190" s="1593"/>
      <c r="N190" s="1593"/>
      <c r="O190" s="1593"/>
      <c r="P190" s="1593"/>
      <c r="Q190" s="1593"/>
      <c r="R190" s="1593"/>
      <c r="S190" s="1593"/>
      <c r="T190" s="1593"/>
      <c r="U190" s="1593"/>
      <c r="V190" s="1593"/>
      <c r="W190" s="1593"/>
      <c r="X190" s="1593"/>
      <c r="Y190" s="1593"/>
      <c r="Z190" s="1593"/>
      <c r="AA190" s="1593"/>
      <c r="AB190" s="1593"/>
      <c r="AC190" s="1593"/>
      <c r="AD190" s="1593"/>
      <c r="AE190" s="1593"/>
      <c r="AF190" s="1594"/>
      <c r="AG190" s="1599">
        <v>97</v>
      </c>
      <c r="AH190" s="1599"/>
      <c r="AI190" s="1599"/>
      <c r="AJ190" s="1599"/>
      <c r="AK190" s="1599"/>
      <c r="AL190" s="1599"/>
      <c r="AM190" s="1599"/>
      <c r="AN190" s="1604"/>
      <c r="AO190" s="1604"/>
      <c r="AP190" s="1604"/>
      <c r="AQ190" s="1604"/>
      <c r="AR190" s="1604"/>
      <c r="AS190" s="1604"/>
      <c r="AT190" s="1604"/>
      <c r="AU190" s="1608">
        <f t="shared" si="14"/>
        <v>97</v>
      </c>
      <c r="AV190" s="1608"/>
      <c r="AW190" s="1608"/>
      <c r="AX190" s="1608"/>
      <c r="AY190" s="1608"/>
      <c r="AZ190" s="1608"/>
      <c r="BA190" s="1608"/>
      <c r="BB190" s="1608"/>
      <c r="BC190" s="1608"/>
      <c r="BD190" s="1609"/>
      <c r="BE190" s="1603"/>
      <c r="BF190" s="1277"/>
      <c r="BG190" s="1277"/>
      <c r="BH190" s="1277"/>
      <c r="BI190" s="1277"/>
      <c r="BJ190" s="1277"/>
      <c r="BK190" s="1277"/>
      <c r="BL190" s="1277"/>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c r="CI190" s="87"/>
      <c r="CJ190" s="87"/>
      <c r="CK190" s="87"/>
      <c r="CL190" s="87"/>
      <c r="CM190" s="87"/>
      <c r="CN190" s="87"/>
      <c r="CO190" s="87"/>
      <c r="CP190" s="87"/>
      <c r="CQ190" s="87"/>
      <c r="CR190" s="87"/>
      <c r="CS190" s="87"/>
      <c r="CT190" s="87"/>
      <c r="CU190" s="87"/>
      <c r="CV190" s="87"/>
      <c r="CW190" s="87"/>
      <c r="CX190" s="87"/>
      <c r="CY190" s="87"/>
      <c r="CZ190" s="87"/>
    </row>
    <row r="191" spans="1:104" s="500" customFormat="1" ht="23.25" x14ac:dyDescent="0.35">
      <c r="A191" s="1598">
        <v>17</v>
      </c>
      <c r="B191" s="1599"/>
      <c r="C191" s="1599"/>
      <c r="D191" s="1599"/>
      <c r="E191" s="1599"/>
      <c r="F191" s="1599"/>
      <c r="G191" s="1592" t="s">
        <v>94</v>
      </c>
      <c r="H191" s="1593"/>
      <c r="I191" s="1593"/>
      <c r="J191" s="1593"/>
      <c r="K191" s="1593"/>
      <c r="L191" s="1593"/>
      <c r="M191" s="1593"/>
      <c r="N191" s="1593"/>
      <c r="O191" s="1593"/>
      <c r="P191" s="1593"/>
      <c r="Q191" s="1593"/>
      <c r="R191" s="1593"/>
      <c r="S191" s="1593"/>
      <c r="T191" s="1593"/>
      <c r="U191" s="1593"/>
      <c r="V191" s="1593"/>
      <c r="W191" s="1593"/>
      <c r="X191" s="1593"/>
      <c r="Y191" s="1593"/>
      <c r="Z191" s="1593"/>
      <c r="AA191" s="1593"/>
      <c r="AB191" s="1593"/>
      <c r="AC191" s="1593"/>
      <c r="AD191" s="1593"/>
      <c r="AE191" s="1593"/>
      <c r="AF191" s="1594"/>
      <c r="AG191" s="1599">
        <v>98</v>
      </c>
      <c r="AH191" s="1599"/>
      <c r="AI191" s="1599"/>
      <c r="AJ191" s="1599"/>
      <c r="AK191" s="1599"/>
      <c r="AL191" s="1599"/>
      <c r="AM191" s="1599"/>
      <c r="AN191" s="1604"/>
      <c r="AO191" s="1604"/>
      <c r="AP191" s="1604"/>
      <c r="AQ191" s="1604"/>
      <c r="AR191" s="1604"/>
      <c r="AS191" s="1604"/>
      <c r="AT191" s="1604"/>
      <c r="AU191" s="1608">
        <f t="shared" si="14"/>
        <v>98</v>
      </c>
      <c r="AV191" s="1608"/>
      <c r="AW191" s="1608"/>
      <c r="AX191" s="1608"/>
      <c r="AY191" s="1608"/>
      <c r="AZ191" s="1608"/>
      <c r="BA191" s="1608"/>
      <c r="BB191" s="1608"/>
      <c r="BC191" s="1608"/>
      <c r="BD191" s="1609"/>
      <c r="BE191" s="1603"/>
      <c r="BF191" s="1277"/>
      <c r="BG191" s="1277"/>
      <c r="BH191" s="1277"/>
      <c r="BI191" s="1277"/>
      <c r="BJ191" s="1277"/>
      <c r="BK191" s="1277"/>
      <c r="BL191" s="1277"/>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c r="CI191" s="87"/>
      <c r="CJ191" s="87"/>
      <c r="CK191" s="87"/>
      <c r="CL191" s="87"/>
      <c r="CM191" s="87"/>
      <c r="CN191" s="87"/>
      <c r="CO191" s="87"/>
      <c r="CP191" s="87"/>
      <c r="CQ191" s="87"/>
      <c r="CR191" s="87"/>
      <c r="CS191" s="87"/>
      <c r="CT191" s="87"/>
      <c r="CU191" s="87"/>
      <c r="CV191" s="87"/>
      <c r="CW191" s="87"/>
      <c r="CX191" s="87"/>
      <c r="CY191" s="87"/>
      <c r="CZ191" s="87"/>
    </row>
    <row r="192" spans="1:104" s="500" customFormat="1" ht="23.25" x14ac:dyDescent="0.35">
      <c r="A192" s="1598">
        <v>18</v>
      </c>
      <c r="B192" s="1599"/>
      <c r="C192" s="1599"/>
      <c r="D192" s="1599"/>
      <c r="E192" s="1599"/>
      <c r="F192" s="1599"/>
      <c r="G192" s="1592" t="s">
        <v>95</v>
      </c>
      <c r="H192" s="1593"/>
      <c r="I192" s="1593"/>
      <c r="J192" s="1593"/>
      <c r="K192" s="1593"/>
      <c r="L192" s="1593"/>
      <c r="M192" s="1593"/>
      <c r="N192" s="1593"/>
      <c r="O192" s="1593"/>
      <c r="P192" s="1593"/>
      <c r="Q192" s="1593"/>
      <c r="R192" s="1593"/>
      <c r="S192" s="1593"/>
      <c r="T192" s="1593"/>
      <c r="U192" s="1593"/>
      <c r="V192" s="1593"/>
      <c r="W192" s="1593"/>
      <c r="X192" s="1593"/>
      <c r="Y192" s="1593"/>
      <c r="Z192" s="1593"/>
      <c r="AA192" s="1593"/>
      <c r="AB192" s="1593"/>
      <c r="AC192" s="1593"/>
      <c r="AD192" s="1593"/>
      <c r="AE192" s="1593"/>
      <c r="AF192" s="1594"/>
      <c r="AG192" s="1599">
        <v>99</v>
      </c>
      <c r="AH192" s="1599"/>
      <c r="AI192" s="1599"/>
      <c r="AJ192" s="1599"/>
      <c r="AK192" s="1599"/>
      <c r="AL192" s="1599"/>
      <c r="AM192" s="1599"/>
      <c r="AN192" s="1604"/>
      <c r="AO192" s="1604"/>
      <c r="AP192" s="1604"/>
      <c r="AQ192" s="1604"/>
      <c r="AR192" s="1604"/>
      <c r="AS192" s="1604"/>
      <c r="AT192" s="1604"/>
      <c r="AU192" s="1608">
        <f t="shared" si="14"/>
        <v>99</v>
      </c>
      <c r="AV192" s="1608"/>
      <c r="AW192" s="1608"/>
      <c r="AX192" s="1608"/>
      <c r="AY192" s="1608"/>
      <c r="AZ192" s="1608"/>
      <c r="BA192" s="1608"/>
      <c r="BB192" s="1608"/>
      <c r="BC192" s="1608"/>
      <c r="BD192" s="1609"/>
      <c r="BE192" s="1603"/>
      <c r="BF192" s="1277"/>
      <c r="BG192" s="1277"/>
      <c r="BH192" s="1277"/>
      <c r="BI192" s="1277"/>
      <c r="BJ192" s="1277"/>
      <c r="BK192" s="1277"/>
      <c r="BL192" s="1277"/>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c r="CI192" s="87"/>
      <c r="CJ192" s="87"/>
      <c r="CK192" s="87"/>
      <c r="CL192" s="87"/>
      <c r="CM192" s="87"/>
      <c r="CN192" s="87"/>
      <c r="CO192" s="87"/>
      <c r="CP192" s="87"/>
      <c r="CQ192" s="87"/>
      <c r="CR192" s="87"/>
      <c r="CS192" s="87"/>
      <c r="CT192" s="87"/>
      <c r="CU192" s="87"/>
      <c r="CV192" s="87"/>
      <c r="CW192" s="87"/>
      <c r="CX192" s="87"/>
      <c r="CY192" s="87"/>
      <c r="CZ192" s="87"/>
    </row>
    <row r="193" spans="1:104" s="500" customFormat="1" ht="23.25" x14ac:dyDescent="0.35">
      <c r="A193" s="1598">
        <v>19</v>
      </c>
      <c r="B193" s="1599"/>
      <c r="C193" s="1599"/>
      <c r="D193" s="1599"/>
      <c r="E193" s="1599"/>
      <c r="F193" s="1599"/>
      <c r="G193" s="1592" t="s">
        <v>96</v>
      </c>
      <c r="H193" s="1593"/>
      <c r="I193" s="1593"/>
      <c r="J193" s="1593"/>
      <c r="K193" s="1593"/>
      <c r="L193" s="1593"/>
      <c r="M193" s="1593"/>
      <c r="N193" s="1593"/>
      <c r="O193" s="1593"/>
      <c r="P193" s="1593"/>
      <c r="Q193" s="1593"/>
      <c r="R193" s="1593"/>
      <c r="S193" s="1593"/>
      <c r="T193" s="1593"/>
      <c r="U193" s="1593"/>
      <c r="V193" s="1593"/>
      <c r="W193" s="1593"/>
      <c r="X193" s="1593"/>
      <c r="Y193" s="1593"/>
      <c r="Z193" s="1593"/>
      <c r="AA193" s="1593"/>
      <c r="AB193" s="1593"/>
      <c r="AC193" s="1593"/>
      <c r="AD193" s="1593"/>
      <c r="AE193" s="1593"/>
      <c r="AF193" s="1594"/>
      <c r="AG193" s="1599">
        <v>99.5</v>
      </c>
      <c r="AH193" s="1599"/>
      <c r="AI193" s="1599"/>
      <c r="AJ193" s="1599"/>
      <c r="AK193" s="1599"/>
      <c r="AL193" s="1599"/>
      <c r="AM193" s="1599"/>
      <c r="AN193" s="1604"/>
      <c r="AO193" s="1604"/>
      <c r="AP193" s="1604"/>
      <c r="AQ193" s="1604"/>
      <c r="AR193" s="1604"/>
      <c r="AS193" s="1604"/>
      <c r="AT193" s="1604"/>
      <c r="AU193" s="1608">
        <f t="shared" si="14"/>
        <v>99.5</v>
      </c>
      <c r="AV193" s="1608"/>
      <c r="AW193" s="1608"/>
      <c r="AX193" s="1608"/>
      <c r="AY193" s="1608"/>
      <c r="AZ193" s="1608"/>
      <c r="BA193" s="1608"/>
      <c r="BB193" s="1608"/>
      <c r="BC193" s="1608"/>
      <c r="BD193" s="1609"/>
      <c r="BE193" s="1603"/>
      <c r="BF193" s="1277"/>
      <c r="BG193" s="1277"/>
      <c r="BH193" s="1277"/>
      <c r="BI193" s="1277"/>
      <c r="BJ193" s="1277"/>
      <c r="BK193" s="1277"/>
      <c r="BL193" s="1277"/>
      <c r="BM193" s="87"/>
      <c r="BN193" s="87"/>
      <c r="BO193" s="87"/>
      <c r="BP193" s="87"/>
      <c r="BQ193" s="87"/>
      <c r="BR193" s="87"/>
      <c r="BS193" s="87"/>
      <c r="BT193" s="87"/>
      <c r="BU193" s="87"/>
      <c r="BV193" s="87"/>
      <c r="BW193" s="87"/>
      <c r="BX193" s="87"/>
      <c r="BY193" s="87"/>
      <c r="BZ193" s="87"/>
      <c r="CA193" s="87"/>
      <c r="CB193" s="87"/>
      <c r="CC193" s="87"/>
      <c r="CD193" s="87"/>
      <c r="CE193" s="87"/>
      <c r="CF193" s="87"/>
      <c r="CG193" s="87"/>
      <c r="CH193" s="87"/>
      <c r="CI193" s="87"/>
      <c r="CJ193" s="87"/>
      <c r="CK193" s="87"/>
      <c r="CL193" s="87"/>
      <c r="CM193" s="87"/>
      <c r="CN193" s="87"/>
      <c r="CO193" s="87"/>
      <c r="CP193" s="87"/>
      <c r="CQ193" s="87"/>
      <c r="CR193" s="87"/>
      <c r="CS193" s="87"/>
      <c r="CT193" s="87"/>
      <c r="CU193" s="87"/>
      <c r="CV193" s="87"/>
      <c r="CW193" s="87"/>
      <c r="CX193" s="87"/>
      <c r="CY193" s="87"/>
      <c r="CZ193" s="87"/>
    </row>
    <row r="194" spans="1:104" s="500" customFormat="1" ht="23.25" x14ac:dyDescent="0.35">
      <c r="A194" s="1598">
        <v>20</v>
      </c>
      <c r="B194" s="1599"/>
      <c r="C194" s="1599"/>
      <c r="D194" s="1599"/>
      <c r="E194" s="1599"/>
      <c r="F194" s="1599"/>
      <c r="G194" s="1592" t="s">
        <v>97</v>
      </c>
      <c r="H194" s="1593"/>
      <c r="I194" s="1593"/>
      <c r="J194" s="1593"/>
      <c r="K194" s="1593"/>
      <c r="L194" s="1593"/>
      <c r="M194" s="1593"/>
      <c r="N194" s="1593"/>
      <c r="O194" s="1593"/>
      <c r="P194" s="1593"/>
      <c r="Q194" s="1593"/>
      <c r="R194" s="1593"/>
      <c r="S194" s="1593"/>
      <c r="T194" s="1593"/>
      <c r="U194" s="1593"/>
      <c r="V194" s="1593"/>
      <c r="W194" s="1593"/>
      <c r="X194" s="1593"/>
      <c r="Y194" s="1593"/>
      <c r="Z194" s="1593"/>
      <c r="AA194" s="1593"/>
      <c r="AB194" s="1593"/>
      <c r="AC194" s="1593"/>
      <c r="AD194" s="1593"/>
      <c r="AE194" s="1593"/>
      <c r="AF194" s="1594"/>
      <c r="AG194" s="1599">
        <v>95</v>
      </c>
      <c r="AH194" s="1599"/>
      <c r="AI194" s="1599"/>
      <c r="AJ194" s="1599"/>
      <c r="AK194" s="1599"/>
      <c r="AL194" s="1599"/>
      <c r="AM194" s="1599"/>
      <c r="AN194" s="1604"/>
      <c r="AO194" s="1604"/>
      <c r="AP194" s="1604"/>
      <c r="AQ194" s="1604"/>
      <c r="AR194" s="1604"/>
      <c r="AS194" s="1604"/>
      <c r="AT194" s="1604"/>
      <c r="AU194" s="1608">
        <f t="shared" si="14"/>
        <v>95</v>
      </c>
      <c r="AV194" s="1608"/>
      <c r="AW194" s="1608"/>
      <c r="AX194" s="1608"/>
      <c r="AY194" s="1608"/>
      <c r="AZ194" s="1608"/>
      <c r="BA194" s="1608"/>
      <c r="BB194" s="1608"/>
      <c r="BC194" s="1608"/>
      <c r="BD194" s="1609"/>
      <c r="BE194" s="1603"/>
      <c r="BF194" s="1277"/>
      <c r="BG194" s="1277"/>
      <c r="BH194" s="1277"/>
      <c r="BI194" s="1277"/>
      <c r="BJ194" s="1277"/>
      <c r="BK194" s="1277"/>
      <c r="BL194" s="1277"/>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c r="CI194" s="87"/>
      <c r="CJ194" s="87"/>
      <c r="CK194" s="87"/>
      <c r="CL194" s="87"/>
      <c r="CM194" s="87"/>
      <c r="CN194" s="87"/>
      <c r="CO194" s="87"/>
      <c r="CP194" s="87"/>
      <c r="CQ194" s="87"/>
      <c r="CR194" s="87"/>
      <c r="CS194" s="87"/>
      <c r="CT194" s="87"/>
      <c r="CU194" s="87"/>
      <c r="CV194" s="87"/>
      <c r="CW194" s="87"/>
      <c r="CX194" s="87"/>
      <c r="CY194" s="87"/>
      <c r="CZ194" s="87"/>
    </row>
    <row r="195" spans="1:104" s="500" customFormat="1" ht="23.25" x14ac:dyDescent="0.35">
      <c r="A195" s="1598">
        <v>21</v>
      </c>
      <c r="B195" s="1599"/>
      <c r="C195" s="1599"/>
      <c r="D195" s="1599"/>
      <c r="E195" s="1599"/>
      <c r="F195" s="1599"/>
      <c r="G195" s="1638" t="s">
        <v>186</v>
      </c>
      <c r="H195" s="1639"/>
      <c r="I195" s="1639"/>
      <c r="J195" s="1639"/>
      <c r="K195" s="1639"/>
      <c r="L195" s="1639"/>
      <c r="M195" s="1639"/>
      <c r="N195" s="1639"/>
      <c r="O195" s="1639"/>
      <c r="P195" s="1639"/>
      <c r="Q195" s="1639"/>
      <c r="R195" s="1639"/>
      <c r="S195" s="1639"/>
      <c r="T195" s="1639"/>
      <c r="U195" s="1639"/>
      <c r="V195" s="1639"/>
      <c r="W195" s="1639"/>
      <c r="X195" s="1639"/>
      <c r="Y195" s="1639"/>
      <c r="Z195" s="1639"/>
      <c r="AA195" s="1639"/>
      <c r="AB195" s="1639"/>
      <c r="AC195" s="1639"/>
      <c r="AD195" s="1639"/>
      <c r="AE195" s="1639"/>
      <c r="AF195" s="1640"/>
      <c r="AG195" s="1605">
        <v>0</v>
      </c>
      <c r="AH195" s="1605"/>
      <c r="AI195" s="1605"/>
      <c r="AJ195" s="1605"/>
      <c r="AK195" s="1605"/>
      <c r="AL195" s="1605"/>
      <c r="AM195" s="1605"/>
      <c r="AN195" s="1635"/>
      <c r="AO195" s="1635"/>
      <c r="AP195" s="1635"/>
      <c r="AQ195" s="1635"/>
      <c r="AR195" s="1635"/>
      <c r="AS195" s="1635"/>
      <c r="AT195" s="1635"/>
      <c r="AU195" s="1636">
        <f t="shared" si="14"/>
        <v>0</v>
      </c>
      <c r="AV195" s="1636"/>
      <c r="AW195" s="1636"/>
      <c r="AX195" s="1636"/>
      <c r="AY195" s="1636"/>
      <c r="AZ195" s="1636"/>
      <c r="BA195" s="1636"/>
      <c r="BB195" s="1636"/>
      <c r="BC195" s="1636"/>
      <c r="BD195" s="1637"/>
      <c r="BE195" s="1603"/>
      <c r="BF195" s="1277"/>
      <c r="BG195" s="1277"/>
      <c r="BH195" s="1277"/>
      <c r="BI195" s="1277"/>
      <c r="BJ195" s="1277"/>
      <c r="BK195" s="1277"/>
      <c r="BL195" s="127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c r="CI195" s="87"/>
      <c r="CJ195" s="87"/>
      <c r="CK195" s="87"/>
      <c r="CL195" s="87"/>
      <c r="CM195" s="87"/>
      <c r="CN195" s="87"/>
      <c r="CO195" s="87"/>
      <c r="CP195" s="87"/>
      <c r="CQ195" s="87"/>
      <c r="CR195" s="87"/>
      <c r="CS195" s="87"/>
      <c r="CT195" s="87"/>
      <c r="CU195" s="87"/>
      <c r="CV195" s="87"/>
      <c r="CW195" s="87"/>
      <c r="CX195" s="87"/>
      <c r="CY195" s="87"/>
      <c r="CZ195" s="87"/>
    </row>
    <row r="196" spans="1:104" s="500" customFormat="1" ht="24" thickBot="1" x14ac:dyDescent="0.4">
      <c r="A196" s="1614">
        <v>22</v>
      </c>
      <c r="B196" s="1607"/>
      <c r="C196" s="1607"/>
      <c r="D196" s="1607"/>
      <c r="E196" s="1607"/>
      <c r="F196" s="1607"/>
      <c r="G196" s="1615" t="s">
        <v>38</v>
      </c>
      <c r="H196" s="1616"/>
      <c r="I196" s="1616"/>
      <c r="J196" s="1616"/>
      <c r="K196" s="1616"/>
      <c r="L196" s="1616"/>
      <c r="M196" s="1616"/>
      <c r="N196" s="1616"/>
      <c r="O196" s="1616"/>
      <c r="P196" s="1616"/>
      <c r="Q196" s="1616"/>
      <c r="R196" s="1616"/>
      <c r="S196" s="1616"/>
      <c r="T196" s="1616"/>
      <c r="U196" s="1616"/>
      <c r="V196" s="1616"/>
      <c r="W196" s="1616"/>
      <c r="X196" s="1616"/>
      <c r="Y196" s="1616"/>
      <c r="Z196" s="1616"/>
      <c r="AA196" s="1616"/>
      <c r="AB196" s="1616"/>
      <c r="AC196" s="1616"/>
      <c r="AD196" s="1616"/>
      <c r="AE196" s="1616"/>
      <c r="AF196" s="1617"/>
      <c r="AG196" s="1607" t="s">
        <v>39</v>
      </c>
      <c r="AH196" s="1607"/>
      <c r="AI196" s="1607"/>
      <c r="AJ196" s="1607"/>
      <c r="AK196" s="1607"/>
      <c r="AL196" s="1607"/>
      <c r="AM196" s="1607"/>
      <c r="AN196" s="1606" t="s">
        <v>39</v>
      </c>
      <c r="AO196" s="1606"/>
      <c r="AP196" s="1606"/>
      <c r="AQ196" s="1606"/>
      <c r="AR196" s="1606"/>
      <c r="AS196" s="1606"/>
      <c r="AT196" s="1606"/>
      <c r="AU196" s="1618" t="str">
        <f xml:space="preserve"> IF((ISBLANK(AN196)),AG196,AN196)</f>
        <v>Error</v>
      </c>
      <c r="AV196" s="1618"/>
      <c r="AW196" s="1618"/>
      <c r="AX196" s="1618"/>
      <c r="AY196" s="1618"/>
      <c r="AZ196" s="1618"/>
      <c r="BA196" s="1618"/>
      <c r="BB196" s="1618"/>
      <c r="BC196" s="1618"/>
      <c r="BD196" s="1619"/>
      <c r="BE196" s="1603"/>
      <c r="BF196" s="1277"/>
      <c r="BG196" s="1277"/>
      <c r="BH196" s="1277"/>
      <c r="BI196" s="1277"/>
      <c r="BJ196" s="1277"/>
      <c r="BK196" s="1277"/>
      <c r="BL196" s="127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c r="CI196" s="87"/>
      <c r="CJ196" s="87"/>
      <c r="CK196" s="87"/>
      <c r="CL196" s="87"/>
      <c r="CM196" s="87"/>
      <c r="CN196" s="87"/>
      <c r="CO196" s="87"/>
      <c r="CP196" s="87"/>
      <c r="CQ196" s="87"/>
      <c r="CR196" s="87"/>
      <c r="CS196" s="87"/>
      <c r="CT196" s="87"/>
      <c r="CU196" s="87"/>
      <c r="CV196" s="87"/>
      <c r="CW196" s="87"/>
      <c r="CX196" s="87"/>
      <c r="CY196" s="87"/>
      <c r="CZ196" s="87"/>
    </row>
    <row r="197" spans="1:104" s="500" customFormat="1" ht="24" thickBot="1" x14ac:dyDescent="0.4">
      <c r="A197" s="1628"/>
      <c r="B197" s="1624"/>
      <c r="C197" s="1624"/>
      <c r="D197" s="1624"/>
      <c r="E197" s="1624"/>
      <c r="F197" s="1624"/>
      <c r="G197" s="1624"/>
      <c r="H197" s="1624"/>
      <c r="I197" s="1624"/>
      <c r="J197" s="1624"/>
      <c r="K197" s="1624"/>
      <c r="L197" s="1624"/>
      <c r="M197" s="1624"/>
      <c r="N197" s="1624"/>
      <c r="O197" s="1624"/>
      <c r="P197" s="1624"/>
      <c r="Q197" s="1624"/>
      <c r="R197" s="1624"/>
      <c r="S197" s="1624"/>
      <c r="T197" s="1624"/>
      <c r="U197" s="1624"/>
      <c r="V197" s="1624"/>
      <c r="W197" s="1624"/>
      <c r="X197" s="1624"/>
      <c r="Y197" s="1624"/>
      <c r="Z197" s="1624"/>
      <c r="AA197" s="1624"/>
      <c r="AB197" s="1624"/>
      <c r="AC197" s="1624"/>
      <c r="AD197" s="1624"/>
      <c r="AE197" s="1624"/>
      <c r="AF197" s="1624"/>
      <c r="AG197" s="1624"/>
      <c r="AH197" s="1624"/>
      <c r="AI197" s="1624"/>
      <c r="AJ197" s="1624"/>
      <c r="AK197" s="1624"/>
      <c r="AL197" s="1624"/>
      <c r="AM197" s="1624"/>
      <c r="AN197" s="1624"/>
      <c r="AO197" s="1624"/>
      <c r="AP197" s="1624"/>
      <c r="AQ197" s="1624"/>
      <c r="AR197" s="1624"/>
      <c r="AS197" s="1624"/>
      <c r="AT197" s="1624"/>
      <c r="AU197" s="1624"/>
      <c r="AV197" s="1624"/>
      <c r="AW197" s="1624"/>
      <c r="AX197" s="1624"/>
      <c r="AY197" s="1624"/>
      <c r="AZ197" s="1624"/>
      <c r="BA197" s="1624"/>
      <c r="BB197" s="1624"/>
      <c r="BC197" s="1624"/>
      <c r="BD197" s="1629"/>
      <c r="BE197" s="1603"/>
      <c r="BF197" s="1277"/>
      <c r="BG197" s="1277"/>
      <c r="BH197" s="1277"/>
      <c r="BI197" s="1277"/>
      <c r="BJ197" s="1277"/>
      <c r="BK197" s="1277"/>
      <c r="BL197" s="127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c r="CI197" s="87"/>
      <c r="CJ197" s="87"/>
      <c r="CK197" s="87"/>
      <c r="CL197" s="87"/>
      <c r="CM197" s="87"/>
      <c r="CN197" s="87"/>
      <c r="CO197" s="87"/>
      <c r="CP197" s="87"/>
      <c r="CQ197" s="87"/>
      <c r="CR197" s="87"/>
      <c r="CS197" s="87"/>
      <c r="CT197" s="87"/>
      <c r="CU197" s="87"/>
      <c r="CV197" s="87"/>
      <c r="CW197" s="87"/>
      <c r="CX197" s="87"/>
      <c r="CY197" s="87"/>
      <c r="CZ197" s="87"/>
    </row>
    <row r="198" spans="1:104" s="500" customFormat="1" ht="23.25" x14ac:dyDescent="0.35">
      <c r="A198" s="1630"/>
      <c r="B198" s="1289"/>
      <c r="C198" s="1289"/>
      <c r="D198" s="1468"/>
      <c r="E198" s="1623" t="s">
        <v>98</v>
      </c>
      <c r="F198" s="1624"/>
      <c r="G198" s="1624"/>
      <c r="H198" s="1624"/>
      <c r="I198" s="1624"/>
      <c r="J198" s="1624"/>
      <c r="K198" s="1624"/>
      <c r="L198" s="1624"/>
      <c r="M198" s="1624"/>
      <c r="N198" s="1624"/>
      <c r="O198" s="1624"/>
      <c r="P198" s="1624"/>
      <c r="Q198" s="1624"/>
      <c r="R198" s="1624"/>
      <c r="S198" s="1624"/>
      <c r="T198" s="1624"/>
      <c r="U198" s="1624"/>
      <c r="V198" s="1624"/>
      <c r="W198" s="1624"/>
      <c r="X198" s="1624"/>
      <c r="Y198" s="1624"/>
      <c r="Z198" s="1624"/>
      <c r="AA198" s="1624"/>
      <c r="AB198" s="1624"/>
      <c r="AC198" s="1624"/>
      <c r="AD198" s="1624"/>
      <c r="AE198" s="1624"/>
      <c r="AF198" s="1624"/>
      <c r="AG198" s="1624"/>
      <c r="AH198" s="1624"/>
      <c r="AI198" s="1624"/>
      <c r="AJ198" s="1624"/>
      <c r="AK198" s="1624"/>
      <c r="AL198" s="1624"/>
      <c r="AM198" s="1624"/>
      <c r="AN198" s="1624"/>
      <c r="AO198" s="1624"/>
      <c r="AP198" s="1624"/>
      <c r="AQ198" s="1624"/>
      <c r="AR198" s="1624"/>
      <c r="AS198" s="1624"/>
      <c r="AT198" s="1624"/>
      <c r="AU198" s="1624"/>
      <c r="AV198" s="1624"/>
      <c r="AW198" s="1624"/>
      <c r="AX198" s="1624"/>
      <c r="AY198" s="1625"/>
      <c r="AZ198" s="1470"/>
      <c r="BA198" s="1289"/>
      <c r="BB198" s="1289"/>
      <c r="BC198" s="1289"/>
      <c r="BD198" s="1633"/>
      <c r="BE198" s="1603"/>
      <c r="BF198" s="1277"/>
      <c r="BG198" s="1277"/>
      <c r="BH198" s="1277"/>
      <c r="BI198" s="1277"/>
      <c r="BJ198" s="1277"/>
      <c r="BK198" s="1277"/>
      <c r="BL198" s="127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c r="CI198" s="87"/>
      <c r="CJ198" s="87"/>
      <c r="CK198" s="87"/>
      <c r="CL198" s="87"/>
      <c r="CM198" s="87"/>
      <c r="CN198" s="87"/>
      <c r="CO198" s="87"/>
      <c r="CP198" s="87"/>
      <c r="CQ198" s="87"/>
      <c r="CR198" s="87"/>
      <c r="CS198" s="87"/>
      <c r="CT198" s="87"/>
      <c r="CU198" s="87"/>
      <c r="CV198" s="87"/>
      <c r="CW198" s="87"/>
      <c r="CX198" s="87"/>
      <c r="CY198" s="87"/>
      <c r="CZ198" s="87"/>
    </row>
    <row r="199" spans="1:104" s="500" customFormat="1" ht="24" thickBot="1" x14ac:dyDescent="0.4">
      <c r="A199" s="1631"/>
      <c r="B199" s="1632"/>
      <c r="C199" s="1632"/>
      <c r="D199" s="1627"/>
      <c r="E199" s="1626">
        <v>1</v>
      </c>
      <c r="F199" s="1627"/>
      <c r="G199" s="1620" t="s">
        <v>100</v>
      </c>
      <c r="H199" s="1621"/>
      <c r="I199" s="1621"/>
      <c r="J199" s="1621"/>
      <c r="K199" s="1621"/>
      <c r="L199" s="1621"/>
      <c r="M199" s="1621"/>
      <c r="N199" s="1621"/>
      <c r="O199" s="1621"/>
      <c r="P199" s="1621"/>
      <c r="Q199" s="1621"/>
      <c r="R199" s="1621"/>
      <c r="S199" s="1621"/>
      <c r="T199" s="1621"/>
      <c r="U199" s="1621"/>
      <c r="V199" s="1621"/>
      <c r="W199" s="1621"/>
      <c r="X199" s="1621"/>
      <c r="Y199" s="1621"/>
      <c r="Z199" s="1621"/>
      <c r="AA199" s="1621"/>
      <c r="AB199" s="1621"/>
      <c r="AC199" s="1621"/>
      <c r="AD199" s="1621"/>
      <c r="AE199" s="1621"/>
      <c r="AF199" s="1621"/>
      <c r="AG199" s="1621"/>
      <c r="AH199" s="1621"/>
      <c r="AI199" s="1621"/>
      <c r="AJ199" s="1621"/>
      <c r="AK199" s="1621"/>
      <c r="AL199" s="1621"/>
      <c r="AM199" s="1621"/>
      <c r="AN199" s="1621"/>
      <c r="AO199" s="1621"/>
      <c r="AP199" s="1621"/>
      <c r="AQ199" s="1621"/>
      <c r="AR199" s="1621"/>
      <c r="AS199" s="1621"/>
      <c r="AT199" s="1621"/>
      <c r="AU199" s="1621"/>
      <c r="AV199" s="1621"/>
      <c r="AW199" s="1621"/>
      <c r="AX199" s="1621"/>
      <c r="AY199" s="1622"/>
      <c r="AZ199" s="1626"/>
      <c r="BA199" s="1632"/>
      <c r="BB199" s="1632"/>
      <c r="BC199" s="1632"/>
      <c r="BD199" s="1634"/>
      <c r="BE199" s="1603"/>
      <c r="BF199" s="1277"/>
      <c r="BG199" s="1277"/>
      <c r="BH199" s="1277"/>
      <c r="BI199" s="1277"/>
      <c r="BJ199" s="1277"/>
      <c r="BK199" s="1277"/>
      <c r="BL199" s="127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c r="CO199" s="87"/>
      <c r="CP199" s="87"/>
      <c r="CQ199" s="87"/>
      <c r="CR199" s="87"/>
      <c r="CS199" s="87"/>
      <c r="CT199" s="87"/>
      <c r="CU199" s="87"/>
      <c r="CV199" s="87"/>
      <c r="CW199" s="87"/>
      <c r="CX199" s="87"/>
      <c r="CY199" s="87"/>
      <c r="CZ199" s="87"/>
    </row>
    <row r="200" spans="1:104" s="500" customFormat="1" ht="21" thickTop="1" x14ac:dyDescent="0.3">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c r="CO200" s="87"/>
      <c r="CP200" s="87"/>
      <c r="CQ200" s="87"/>
      <c r="CR200" s="87"/>
      <c r="CS200" s="87"/>
      <c r="CT200" s="87"/>
      <c r="CU200" s="87"/>
      <c r="CV200" s="87"/>
      <c r="CW200" s="87"/>
      <c r="CX200" s="87"/>
      <c r="CY200" s="87"/>
      <c r="CZ200" s="87"/>
    </row>
    <row r="202" spans="1:104" ht="15.75" customHeight="1" x14ac:dyDescent="0.3">
      <c r="B202" s="1025"/>
      <c r="C202" s="1025"/>
      <c r="D202" s="1025"/>
      <c r="E202" s="1025"/>
      <c r="F202" s="1025"/>
      <c r="G202" s="1025"/>
      <c r="H202" s="1025"/>
      <c r="I202" s="1025"/>
      <c r="J202" s="1025"/>
      <c r="K202" s="1025"/>
      <c r="L202" s="1025"/>
      <c r="M202" s="1025"/>
      <c r="N202" s="1025"/>
      <c r="O202" s="1025"/>
      <c r="P202" s="1025"/>
      <c r="Q202" s="1025"/>
      <c r="R202" s="1025"/>
      <c r="S202" s="1025"/>
      <c r="T202" s="1025"/>
      <c r="U202" s="1025"/>
      <c r="V202" s="1025"/>
      <c r="W202" s="1025"/>
      <c r="X202" s="1025"/>
      <c r="Y202" s="1025"/>
      <c r="Z202" s="1025"/>
      <c r="AA202" s="1025"/>
      <c r="AB202" s="1025"/>
      <c r="AC202" s="1025"/>
      <c r="AD202" s="1025"/>
      <c r="AE202" s="1025"/>
      <c r="AF202" s="1025"/>
      <c r="AG202" s="1025"/>
      <c r="AH202" s="1025"/>
      <c r="AI202" s="1025"/>
      <c r="AJ202" s="1025"/>
      <c r="AK202" s="1025"/>
      <c r="AL202" s="1025"/>
      <c r="AM202" s="1025"/>
      <c r="AN202" s="1025"/>
      <c r="AO202" s="1025"/>
      <c r="AP202" s="1025"/>
      <c r="AQ202" s="1025"/>
      <c r="AR202" s="1025"/>
      <c r="AS202" s="1025"/>
      <c r="AT202" s="1025"/>
      <c r="AU202" s="1025"/>
      <c r="AV202" s="1025"/>
      <c r="AW202" s="1025"/>
      <c r="AX202" s="1025"/>
      <c r="AY202" s="1025"/>
      <c r="AZ202" s="1025"/>
      <c r="BA202" s="1025"/>
      <c r="BB202" s="1025"/>
      <c r="BC202" s="1025"/>
      <c r="BD202" s="1025"/>
      <c r="BE202" s="1025"/>
      <c r="BF202" s="1025"/>
      <c r="BG202" s="1025"/>
      <c r="BH202" s="1025"/>
      <c r="BI202" s="1025"/>
      <c r="BJ202" s="1025"/>
      <c r="BK202" s="1025"/>
      <c r="BL202" s="1025"/>
      <c r="BM202" s="1025"/>
      <c r="BN202" s="1025"/>
    </row>
    <row r="203" spans="1:104" ht="15.75" customHeight="1" x14ac:dyDescent="0.3">
      <c r="B203" s="1025"/>
      <c r="C203" s="1025"/>
      <c r="D203" s="1025"/>
      <c r="E203" s="1025"/>
      <c r="F203" s="1025"/>
      <c r="G203" s="1025"/>
      <c r="H203" s="1025"/>
      <c r="I203" s="1025"/>
      <c r="J203" s="1025"/>
      <c r="K203" s="1025"/>
      <c r="L203" s="1025"/>
      <c r="M203" s="1025"/>
      <c r="N203" s="1025"/>
      <c r="O203" s="1025"/>
      <c r="P203" s="1025"/>
      <c r="Q203" s="1025"/>
      <c r="R203" s="1025"/>
      <c r="S203" s="1025"/>
      <c r="T203" s="1025"/>
      <c r="U203" s="1025"/>
      <c r="V203" s="1025"/>
      <c r="W203" s="1025"/>
      <c r="X203" s="1025"/>
      <c r="Y203" s="1025"/>
      <c r="Z203" s="1025"/>
      <c r="AA203" s="1025"/>
      <c r="AB203" s="1025"/>
      <c r="AC203" s="1025"/>
      <c r="AD203" s="1025"/>
      <c r="AE203" s="1025"/>
      <c r="AF203" s="1025"/>
      <c r="AG203" s="1025"/>
      <c r="AH203" s="1025"/>
      <c r="AI203" s="1025"/>
      <c r="AJ203" s="1025"/>
      <c r="AK203" s="1025"/>
      <c r="AL203" s="1025"/>
      <c r="AM203" s="1025"/>
      <c r="AN203" s="1025"/>
      <c r="AO203" s="1025"/>
      <c r="AP203" s="1025"/>
      <c r="AQ203" s="1025"/>
      <c r="AR203" s="1025"/>
      <c r="AS203" s="1025"/>
      <c r="AT203" s="1025"/>
      <c r="AU203" s="1025"/>
      <c r="AV203" s="1025"/>
      <c r="AW203" s="1025"/>
      <c r="AX203" s="1025"/>
      <c r="AY203" s="1025"/>
      <c r="AZ203" s="1025"/>
      <c r="BA203" s="1025"/>
      <c r="BB203" s="1025"/>
      <c r="BC203" s="1025"/>
      <c r="BD203" s="1025"/>
      <c r="BE203" s="1025"/>
      <c r="BF203" s="1025"/>
      <c r="BG203" s="1025"/>
      <c r="BH203" s="1025"/>
      <c r="BI203" s="1025"/>
      <c r="BJ203" s="1025"/>
      <c r="BK203" s="1025"/>
      <c r="BL203" s="1025"/>
      <c r="BM203" s="1025"/>
      <c r="BN203" s="1025"/>
    </row>
    <row r="204" spans="1:104" ht="15.75" customHeight="1" x14ac:dyDescent="0.3">
      <c r="B204" s="1026"/>
      <c r="C204" s="1026"/>
      <c r="D204" s="1026"/>
      <c r="E204" s="1026"/>
      <c r="F204" s="1026"/>
      <c r="G204" s="1026"/>
      <c r="H204" s="1026"/>
      <c r="I204" s="1026"/>
      <c r="J204" s="1026"/>
      <c r="K204" s="1026"/>
      <c r="L204" s="1026"/>
      <c r="M204" s="1026"/>
      <c r="N204" s="1026"/>
      <c r="O204" s="1026"/>
      <c r="P204" s="1026"/>
      <c r="Q204" s="1026"/>
      <c r="R204" s="1026"/>
      <c r="S204" s="1026"/>
      <c r="T204" s="1026"/>
      <c r="U204" s="1026"/>
      <c r="V204" s="1026"/>
      <c r="W204" s="1026"/>
      <c r="X204" s="1026"/>
      <c r="Y204" s="1026"/>
      <c r="Z204" s="1026"/>
      <c r="AA204" s="1026"/>
      <c r="AB204" s="1026"/>
      <c r="AC204" s="1026"/>
      <c r="AD204" s="1026"/>
      <c r="AE204" s="1026"/>
      <c r="AF204" s="1026"/>
      <c r="AG204" s="1026"/>
      <c r="AH204" s="1026"/>
      <c r="AI204" s="1026"/>
      <c r="AJ204" s="1026"/>
      <c r="AK204" s="1026"/>
      <c r="AL204" s="1026"/>
      <c r="AM204" s="1026"/>
      <c r="AN204" s="1026"/>
      <c r="AO204" s="1026"/>
      <c r="AP204" s="1026"/>
      <c r="AQ204" s="1026"/>
      <c r="AR204" s="1026"/>
      <c r="AS204" s="1026"/>
      <c r="AT204" s="1026"/>
      <c r="AU204" s="1026"/>
      <c r="AV204" s="1026"/>
      <c r="AW204" s="1026"/>
      <c r="AX204" s="1026"/>
      <c r="AY204" s="1026"/>
      <c r="AZ204" s="1026"/>
      <c r="BA204" s="1026"/>
      <c r="BB204" s="1026"/>
      <c r="BC204" s="1026"/>
      <c r="BD204" s="1026"/>
      <c r="BE204" s="1026"/>
      <c r="BF204" s="1026"/>
      <c r="BG204" s="1026"/>
      <c r="BH204" s="1026"/>
      <c r="BI204" s="1026"/>
      <c r="BJ204" s="1026"/>
      <c r="BK204" s="1026"/>
      <c r="BL204" s="1026"/>
      <c r="BM204" s="1026"/>
      <c r="BN204" s="1026"/>
    </row>
    <row r="205" spans="1:104" ht="15.75" customHeight="1" x14ac:dyDescent="0.3">
      <c r="B205" s="1026"/>
      <c r="C205" s="1026"/>
      <c r="D205" s="1026"/>
      <c r="E205" s="1026"/>
      <c r="F205" s="1026"/>
      <c r="G205" s="1026"/>
      <c r="H205" s="1026"/>
      <c r="I205" s="1026"/>
      <c r="J205" s="1026"/>
      <c r="K205" s="1026"/>
      <c r="L205" s="1026"/>
      <c r="M205" s="1026"/>
      <c r="N205" s="1026"/>
      <c r="O205" s="1026"/>
      <c r="P205" s="1026"/>
      <c r="Q205" s="1026"/>
      <c r="R205" s="1026"/>
      <c r="S205" s="1026"/>
      <c r="T205" s="1026"/>
      <c r="U205" s="1026"/>
      <c r="V205" s="1026"/>
      <c r="W205" s="1026"/>
      <c r="X205" s="1026"/>
      <c r="Y205" s="1026"/>
      <c r="Z205" s="1026"/>
      <c r="AA205" s="1026"/>
      <c r="AB205" s="1026"/>
      <c r="AC205" s="1026"/>
      <c r="AD205" s="1026"/>
      <c r="AE205" s="1026"/>
      <c r="AF205" s="1026"/>
      <c r="AG205" s="1026"/>
      <c r="AH205" s="1026"/>
      <c r="AI205" s="1026"/>
      <c r="AJ205" s="1026"/>
      <c r="AK205" s="1026"/>
      <c r="AL205" s="1026"/>
      <c r="AM205" s="1026"/>
      <c r="AN205" s="1026"/>
      <c r="AO205" s="1026"/>
      <c r="AP205" s="1026"/>
      <c r="AQ205" s="1026"/>
      <c r="AR205" s="1026"/>
      <c r="AS205" s="1026"/>
      <c r="AT205" s="1026"/>
      <c r="AU205" s="1026"/>
      <c r="AV205" s="1026"/>
      <c r="AW205" s="1026"/>
      <c r="AX205" s="1026"/>
      <c r="AY205" s="1026"/>
      <c r="AZ205" s="1026"/>
      <c r="BA205" s="1026"/>
      <c r="BB205" s="1026"/>
      <c r="BC205" s="1026"/>
      <c r="BD205" s="1026"/>
      <c r="BE205" s="1026"/>
      <c r="BF205" s="1026"/>
      <c r="BG205" s="1026"/>
      <c r="BH205" s="1026"/>
      <c r="BI205" s="1026"/>
      <c r="BJ205" s="1026"/>
      <c r="BK205" s="1026"/>
      <c r="BL205" s="1026"/>
      <c r="BM205" s="1026"/>
      <c r="BN205" s="1026"/>
    </row>
    <row r="206" spans="1:104" ht="15.75" customHeight="1" x14ac:dyDescent="0.3">
      <c r="B206" s="1026"/>
      <c r="C206" s="1026"/>
      <c r="D206" s="1026"/>
      <c r="E206" s="1026"/>
      <c r="F206" s="1026"/>
      <c r="G206" s="1026"/>
      <c r="H206" s="1026"/>
      <c r="I206" s="1026"/>
      <c r="J206" s="1026"/>
      <c r="K206" s="1026"/>
      <c r="L206" s="1026"/>
      <c r="M206" s="1026"/>
      <c r="N206" s="1026"/>
      <c r="O206" s="1026"/>
      <c r="P206" s="1026"/>
      <c r="Q206" s="1026"/>
      <c r="R206" s="1026"/>
      <c r="S206" s="1026"/>
      <c r="T206" s="1026"/>
      <c r="U206" s="1026"/>
      <c r="V206" s="1026"/>
      <c r="W206" s="1026"/>
      <c r="X206" s="1026"/>
      <c r="Y206" s="1026"/>
      <c r="Z206" s="1026"/>
      <c r="AA206" s="1026"/>
      <c r="AB206" s="1026"/>
      <c r="AC206" s="1026"/>
      <c r="AD206" s="1026"/>
      <c r="AE206" s="1026"/>
      <c r="AF206" s="1026"/>
      <c r="AG206" s="1026"/>
      <c r="AH206" s="1026"/>
      <c r="AI206" s="1026"/>
      <c r="AJ206" s="1026"/>
      <c r="AK206" s="1026"/>
      <c r="AL206" s="1026"/>
      <c r="AM206" s="1026"/>
      <c r="AN206" s="1026"/>
      <c r="AO206" s="1026"/>
      <c r="AP206" s="1026"/>
      <c r="AQ206" s="1026"/>
      <c r="AR206" s="1026"/>
      <c r="AS206" s="1026"/>
      <c r="AT206" s="1026"/>
      <c r="AU206" s="1026"/>
      <c r="AV206" s="1026"/>
      <c r="AW206" s="1026"/>
      <c r="AX206" s="1026"/>
      <c r="AY206" s="1026"/>
      <c r="AZ206" s="1026"/>
      <c r="BA206" s="1026"/>
      <c r="BB206" s="1026"/>
      <c r="BC206" s="1026"/>
      <c r="BD206" s="1026"/>
      <c r="BE206" s="1026"/>
      <c r="BF206" s="1026"/>
      <c r="BG206" s="1026"/>
      <c r="BH206" s="1026"/>
      <c r="BI206" s="1026"/>
      <c r="BJ206" s="1026"/>
      <c r="BK206" s="1026"/>
      <c r="BL206" s="1026"/>
      <c r="BM206" s="1026"/>
      <c r="BN206" s="1026"/>
    </row>
    <row r="207" spans="1:104" ht="15.75" customHeight="1" x14ac:dyDescent="0.3">
      <c r="B207" s="1026"/>
      <c r="C207" s="1026"/>
      <c r="D207" s="1026"/>
      <c r="E207" s="1026"/>
      <c r="F207" s="1026"/>
      <c r="G207" s="1026"/>
      <c r="H207" s="1026"/>
      <c r="I207" s="1026"/>
      <c r="J207" s="1026"/>
      <c r="K207" s="1026"/>
      <c r="L207" s="1026"/>
      <c r="M207" s="1026"/>
      <c r="N207" s="1026"/>
      <c r="O207" s="1026"/>
      <c r="P207" s="1026"/>
      <c r="Q207" s="1026"/>
      <c r="R207" s="1026"/>
      <c r="S207" s="1026"/>
      <c r="T207" s="1026"/>
      <c r="U207" s="1026"/>
      <c r="V207" s="1026"/>
      <c r="W207" s="1026"/>
      <c r="X207" s="1026"/>
      <c r="Y207" s="1026"/>
      <c r="Z207" s="1026"/>
      <c r="AA207" s="1026"/>
      <c r="AB207" s="1026"/>
      <c r="AC207" s="1026"/>
      <c r="AD207" s="1026"/>
      <c r="AE207" s="1026"/>
      <c r="AF207" s="1026"/>
      <c r="AG207" s="1026"/>
      <c r="AH207" s="1026"/>
      <c r="AI207" s="1026"/>
      <c r="AJ207" s="1026"/>
      <c r="AK207" s="1026"/>
      <c r="AL207" s="1026"/>
      <c r="AM207" s="1026"/>
      <c r="AN207" s="1026"/>
      <c r="AO207" s="1026"/>
      <c r="AP207" s="1026"/>
      <c r="AQ207" s="1026"/>
      <c r="AR207" s="1026"/>
      <c r="AS207" s="1026"/>
      <c r="AT207" s="1026"/>
      <c r="AU207" s="1026"/>
      <c r="AV207" s="1026"/>
      <c r="AW207" s="1026"/>
      <c r="AX207" s="1026"/>
      <c r="AY207" s="1026"/>
      <c r="AZ207" s="1026"/>
      <c r="BA207" s="1026"/>
      <c r="BB207" s="1026"/>
      <c r="BC207" s="1026"/>
      <c r="BD207" s="1026"/>
      <c r="BE207" s="1026"/>
      <c r="BF207" s="1026"/>
      <c r="BG207" s="1026"/>
      <c r="BH207" s="1026"/>
      <c r="BI207" s="1026"/>
      <c r="BJ207" s="1026"/>
      <c r="BK207" s="1026"/>
      <c r="BL207" s="1026"/>
      <c r="BM207" s="1026"/>
      <c r="BN207" s="1026"/>
    </row>
    <row r="208" spans="1:104" ht="15.75" customHeight="1" x14ac:dyDescent="0.3">
      <c r="B208" s="1026"/>
      <c r="C208" s="1026"/>
      <c r="D208" s="1026"/>
      <c r="E208" s="1026"/>
      <c r="F208" s="1026"/>
      <c r="G208" s="1026"/>
      <c r="H208" s="1026"/>
      <c r="I208" s="1026"/>
      <c r="J208" s="1026"/>
      <c r="K208" s="1026"/>
      <c r="L208" s="1026"/>
      <c r="M208" s="1026"/>
      <c r="N208" s="1026"/>
      <c r="O208" s="1026"/>
      <c r="P208" s="1026"/>
      <c r="Q208" s="1026"/>
      <c r="R208" s="1026"/>
      <c r="S208" s="1026"/>
      <c r="T208" s="1026"/>
      <c r="U208" s="1026"/>
      <c r="V208" s="1026"/>
      <c r="W208" s="1026"/>
      <c r="X208" s="1026"/>
      <c r="Y208" s="1026"/>
      <c r="Z208" s="1026"/>
      <c r="AA208" s="1026"/>
      <c r="AB208" s="1026"/>
      <c r="AC208" s="1026"/>
      <c r="AD208" s="1026"/>
      <c r="AE208" s="1026"/>
      <c r="AF208" s="1026"/>
      <c r="AG208" s="1026"/>
      <c r="AH208" s="1026"/>
      <c r="AI208" s="1026"/>
      <c r="AJ208" s="1026"/>
      <c r="AK208" s="1026"/>
      <c r="AL208" s="1026"/>
      <c r="AM208" s="1026"/>
      <c r="AN208" s="1026"/>
      <c r="AO208" s="1026"/>
      <c r="AP208" s="1026"/>
      <c r="AQ208" s="1026"/>
      <c r="AR208" s="1026"/>
      <c r="AS208" s="1026"/>
      <c r="AT208" s="1026"/>
      <c r="AU208" s="1026"/>
      <c r="AV208" s="1026"/>
      <c r="AW208" s="1026"/>
      <c r="AX208" s="1026"/>
      <c r="AY208" s="1026"/>
      <c r="AZ208" s="1026"/>
      <c r="BA208" s="1026"/>
      <c r="BB208" s="1026"/>
      <c r="BC208" s="1026"/>
      <c r="BD208" s="1026"/>
      <c r="BE208" s="1026"/>
      <c r="BF208" s="1026"/>
      <c r="BG208" s="1026"/>
      <c r="BH208" s="1026"/>
      <c r="BI208" s="1026"/>
      <c r="BJ208" s="1026"/>
      <c r="BK208" s="1026"/>
      <c r="BL208" s="1026"/>
      <c r="BM208" s="1026"/>
      <c r="BN208" s="1026"/>
    </row>
    <row r="209" spans="2:66" ht="15.75" customHeight="1" x14ac:dyDescent="0.3">
      <c r="B209" s="1026"/>
      <c r="C209" s="1026"/>
      <c r="D209" s="1026"/>
      <c r="E209" s="1026"/>
      <c r="F209" s="1026"/>
      <c r="G209" s="1026"/>
      <c r="H209" s="1026"/>
      <c r="I209" s="1026"/>
      <c r="J209" s="1026"/>
      <c r="K209" s="1026"/>
      <c r="L209" s="1026"/>
      <c r="M209" s="1026"/>
      <c r="N209" s="1026"/>
      <c r="O209" s="1026"/>
      <c r="P209" s="1026"/>
      <c r="Q209" s="1026"/>
      <c r="R209" s="1026"/>
      <c r="S209" s="1026"/>
      <c r="T209" s="1026"/>
      <c r="U209" s="1026"/>
      <c r="V209" s="1026"/>
      <c r="W209" s="1026"/>
      <c r="X209" s="1026"/>
      <c r="Y209" s="1026"/>
      <c r="Z209" s="1026"/>
      <c r="AA209" s="1026"/>
      <c r="AB209" s="1026"/>
      <c r="AC209" s="1026"/>
      <c r="AD209" s="1026"/>
      <c r="AE209" s="1026"/>
      <c r="AF209" s="1026"/>
      <c r="AG209" s="1026"/>
      <c r="AH209" s="1026"/>
      <c r="AI209" s="1026"/>
      <c r="AJ209" s="1026"/>
      <c r="AK209" s="1026"/>
      <c r="AL209" s="1026"/>
      <c r="AM209" s="1026"/>
      <c r="AN209" s="1026"/>
      <c r="AO209" s="1026"/>
      <c r="AP209" s="1026"/>
      <c r="AQ209" s="1026"/>
      <c r="AR209" s="1026"/>
      <c r="AS209" s="1026"/>
      <c r="AT209" s="1026"/>
      <c r="AU209" s="1026"/>
      <c r="AV209" s="1026"/>
      <c r="AW209" s="1026"/>
      <c r="AX209" s="1026"/>
      <c r="AY209" s="1026"/>
      <c r="AZ209" s="1026"/>
      <c r="BA209" s="1026"/>
      <c r="BB209" s="1026"/>
      <c r="BC209" s="1026"/>
      <c r="BD209" s="1026"/>
      <c r="BE209" s="1026"/>
      <c r="BF209" s="1026"/>
      <c r="BG209" s="1026"/>
      <c r="BH209" s="1026"/>
      <c r="BI209" s="1026"/>
      <c r="BJ209" s="1026"/>
      <c r="BK209" s="1026"/>
      <c r="BL209" s="1026"/>
      <c r="BM209" s="1026"/>
      <c r="BN209" s="1026"/>
    </row>
    <row r="210" spans="2:66" ht="15.75" customHeight="1" x14ac:dyDescent="0.3">
      <c r="B210" s="1026"/>
      <c r="C210" s="1026"/>
      <c r="D210" s="1026"/>
      <c r="E210" s="1026"/>
      <c r="F210" s="1026"/>
      <c r="G210" s="1026"/>
      <c r="H210" s="1026"/>
      <c r="I210" s="1026"/>
      <c r="J210" s="1026"/>
      <c r="K210" s="1026"/>
      <c r="L210" s="1026"/>
      <c r="M210" s="1026"/>
      <c r="N210" s="1026"/>
      <c r="O210" s="1026"/>
      <c r="P210" s="1026"/>
      <c r="Q210" s="1026"/>
      <c r="R210" s="1026"/>
      <c r="S210" s="1026"/>
      <c r="T210" s="1026"/>
      <c r="U210" s="1026"/>
      <c r="V210" s="1026"/>
      <c r="W210" s="1026"/>
      <c r="X210" s="1026"/>
      <c r="Y210" s="1026"/>
      <c r="Z210" s="1026"/>
      <c r="AA210" s="1026"/>
      <c r="AB210" s="1026"/>
      <c r="AC210" s="1026"/>
      <c r="AD210" s="1026"/>
      <c r="AE210" s="1026"/>
      <c r="AF210" s="1026"/>
      <c r="AG210" s="1026"/>
      <c r="AH210" s="1026"/>
      <c r="AI210" s="1026"/>
      <c r="AJ210" s="1026"/>
      <c r="AK210" s="1026"/>
      <c r="AL210" s="1026"/>
      <c r="AM210" s="1026"/>
      <c r="AN210" s="1026"/>
      <c r="AO210" s="1026"/>
      <c r="AP210" s="1026"/>
      <c r="AQ210" s="1026"/>
      <c r="AR210" s="1026"/>
      <c r="AS210" s="1026"/>
      <c r="AT210" s="1026"/>
      <c r="AU210" s="1026"/>
      <c r="AV210" s="1026"/>
      <c r="AW210" s="1026"/>
      <c r="AX210" s="1026"/>
      <c r="AY210" s="1026"/>
      <c r="AZ210" s="1026"/>
      <c r="BA210" s="1026"/>
      <c r="BB210" s="1026"/>
      <c r="BC210" s="1026"/>
      <c r="BD210" s="1026"/>
      <c r="BE210" s="1026"/>
      <c r="BF210" s="1026"/>
      <c r="BG210" s="1026"/>
      <c r="BH210" s="1026"/>
      <c r="BI210" s="1026"/>
      <c r="BJ210" s="1026"/>
      <c r="BK210" s="1026"/>
      <c r="BL210" s="1026"/>
      <c r="BM210" s="1026"/>
      <c r="BN210" s="1026"/>
    </row>
    <row r="211" spans="2:66" ht="15.75" customHeight="1" x14ac:dyDescent="0.3">
      <c r="B211" s="1026"/>
      <c r="C211" s="1026"/>
      <c r="D211" s="1026"/>
      <c r="E211" s="1026"/>
      <c r="F211" s="1026"/>
      <c r="G211" s="1026"/>
      <c r="H211" s="1026"/>
      <c r="I211" s="1026"/>
      <c r="J211" s="1026"/>
      <c r="K211" s="1026"/>
      <c r="L211" s="1026"/>
      <c r="M211" s="1026"/>
      <c r="N211" s="1026"/>
      <c r="O211" s="1026"/>
      <c r="P211" s="1026"/>
      <c r="Q211" s="1026"/>
      <c r="R211" s="1026"/>
      <c r="S211" s="1026"/>
      <c r="T211" s="1026"/>
      <c r="U211" s="1026"/>
      <c r="V211" s="1026"/>
      <c r="W211" s="1026"/>
      <c r="X211" s="1026"/>
      <c r="Y211" s="1026"/>
      <c r="Z211" s="1026"/>
      <c r="AA211" s="1026"/>
      <c r="AB211" s="1026"/>
      <c r="AC211" s="1026"/>
      <c r="AD211" s="1026"/>
      <c r="AE211" s="1026"/>
      <c r="AF211" s="1026"/>
      <c r="AG211" s="1026"/>
      <c r="AH211" s="1026"/>
      <c r="AI211" s="1026"/>
      <c r="AJ211" s="1026"/>
      <c r="AK211" s="1026"/>
      <c r="AL211" s="1026"/>
      <c r="AM211" s="1026"/>
      <c r="AN211" s="1026"/>
      <c r="AO211" s="1026"/>
      <c r="AP211" s="1026"/>
      <c r="AQ211" s="1026"/>
      <c r="AR211" s="1026"/>
      <c r="AS211" s="1026"/>
      <c r="AT211" s="1026"/>
      <c r="AU211" s="1026"/>
      <c r="AV211" s="1026"/>
      <c r="AW211" s="1026"/>
      <c r="AX211" s="1026"/>
      <c r="AY211" s="1026"/>
      <c r="AZ211" s="1026"/>
      <c r="BA211" s="1026"/>
      <c r="BB211" s="1026"/>
      <c r="BC211" s="1026"/>
      <c r="BD211" s="1026"/>
      <c r="BE211" s="1026"/>
      <c r="BF211" s="1026"/>
      <c r="BG211" s="1026"/>
      <c r="BH211" s="1026"/>
      <c r="BI211" s="1026"/>
      <c r="BJ211" s="1026"/>
      <c r="BK211" s="1026"/>
      <c r="BL211" s="1026"/>
      <c r="BM211" s="1026"/>
      <c r="BN211" s="1026"/>
    </row>
    <row r="212" spans="2:66" ht="15.75" customHeight="1" x14ac:dyDescent="0.3">
      <c r="B212" s="1026"/>
      <c r="C212" s="1026"/>
      <c r="D212" s="1026"/>
      <c r="E212" s="1026"/>
      <c r="F212" s="1026"/>
      <c r="G212" s="1026"/>
      <c r="H212" s="1026"/>
      <c r="I212" s="1026"/>
      <c r="J212" s="1026"/>
      <c r="K212" s="1026"/>
      <c r="L212" s="1026"/>
      <c r="M212" s="1026"/>
      <c r="N212" s="1026"/>
      <c r="O212" s="1026"/>
      <c r="P212" s="1026"/>
      <c r="Q212" s="1026"/>
      <c r="R212" s="1026"/>
      <c r="S212" s="1026"/>
      <c r="T212" s="1026"/>
      <c r="U212" s="1026"/>
      <c r="V212" s="1026"/>
      <c r="W212" s="1026"/>
      <c r="X212" s="1026"/>
      <c r="Y212" s="1026"/>
      <c r="Z212" s="1026"/>
      <c r="AA212" s="1026"/>
      <c r="AB212" s="1026"/>
      <c r="AC212" s="1026"/>
      <c r="AD212" s="1026"/>
      <c r="AE212" s="1026"/>
      <c r="AF212" s="1026"/>
      <c r="AG212" s="1026"/>
      <c r="AH212" s="1026"/>
      <c r="AI212" s="1026"/>
      <c r="AJ212" s="1026"/>
      <c r="AK212" s="1026"/>
      <c r="AL212" s="1026"/>
      <c r="AM212" s="1026"/>
      <c r="AN212" s="1026"/>
      <c r="AO212" s="1026"/>
      <c r="AP212" s="1026"/>
      <c r="AQ212" s="1026"/>
      <c r="AR212" s="1026"/>
      <c r="AS212" s="1026"/>
      <c r="AT212" s="1026"/>
      <c r="AU212" s="1026"/>
      <c r="AV212" s="1026"/>
      <c r="AW212" s="1026"/>
      <c r="AX212" s="1026"/>
      <c r="AY212" s="1026"/>
      <c r="AZ212" s="1026"/>
      <c r="BA212" s="1026"/>
      <c r="BB212" s="1026"/>
      <c r="BC212" s="1026"/>
      <c r="BD212" s="1026"/>
      <c r="BE212" s="1026"/>
      <c r="BF212" s="1026"/>
      <c r="BG212" s="1026"/>
      <c r="BH212" s="1026"/>
      <c r="BI212" s="1026"/>
      <c r="BJ212" s="1026"/>
      <c r="BK212" s="1026"/>
      <c r="BL212" s="1026"/>
      <c r="BM212" s="1026"/>
      <c r="BN212" s="1026"/>
    </row>
    <row r="213" spans="2:66" ht="15.75" customHeight="1" x14ac:dyDescent="0.3">
      <c r="B213" s="1026"/>
      <c r="C213" s="1026"/>
      <c r="D213" s="1026"/>
      <c r="E213" s="1026"/>
      <c r="F213" s="1026"/>
      <c r="G213" s="1026"/>
      <c r="H213" s="1026"/>
      <c r="I213" s="1026"/>
      <c r="J213" s="1026"/>
      <c r="K213" s="1026"/>
      <c r="L213" s="1026"/>
      <c r="M213" s="1026"/>
      <c r="N213" s="1026"/>
      <c r="O213" s="1026"/>
      <c r="P213" s="1026"/>
      <c r="Q213" s="1026"/>
      <c r="R213" s="1026"/>
      <c r="S213" s="1026"/>
      <c r="T213" s="1026"/>
      <c r="U213" s="1026"/>
      <c r="V213" s="1026"/>
      <c r="W213" s="1026"/>
      <c r="X213" s="1026"/>
      <c r="Y213" s="1026"/>
      <c r="Z213" s="1026"/>
      <c r="AA213" s="1026"/>
      <c r="AB213" s="1026"/>
      <c r="AC213" s="1026"/>
      <c r="AD213" s="1026"/>
      <c r="AE213" s="1026"/>
      <c r="AF213" s="1026"/>
      <c r="AG213" s="1026"/>
      <c r="AH213" s="1026"/>
      <c r="AI213" s="1026"/>
      <c r="AJ213" s="1026"/>
      <c r="AK213" s="1026"/>
      <c r="AL213" s="1026"/>
      <c r="AM213" s="1026"/>
      <c r="AN213" s="1026"/>
      <c r="AO213" s="1026"/>
      <c r="AP213" s="1026"/>
      <c r="AQ213" s="1026"/>
      <c r="AR213" s="1026"/>
      <c r="AS213" s="1026"/>
      <c r="AT213" s="1026"/>
      <c r="AU213" s="1026"/>
      <c r="AV213" s="1026"/>
      <c r="AW213" s="1026"/>
      <c r="AX213" s="1026"/>
      <c r="AY213" s="1026"/>
      <c r="AZ213" s="1026"/>
      <c r="BA213" s="1026"/>
      <c r="BB213" s="1026"/>
      <c r="BC213" s="1026"/>
      <c r="BD213" s="1026"/>
      <c r="BE213" s="1026"/>
      <c r="BF213" s="1026"/>
      <c r="BG213" s="1026"/>
      <c r="BH213" s="1026"/>
      <c r="BI213" s="1026"/>
      <c r="BJ213" s="1026"/>
      <c r="BK213" s="1026"/>
      <c r="BL213" s="1026"/>
      <c r="BM213" s="1026"/>
      <c r="BN213" s="1026"/>
    </row>
    <row r="214" spans="2:66" ht="15.75" customHeight="1" x14ac:dyDescent="0.3">
      <c r="B214" s="1026"/>
      <c r="C214" s="1026"/>
      <c r="D214" s="1026"/>
      <c r="E214" s="1026"/>
      <c r="F214" s="1026"/>
      <c r="G214" s="1026"/>
      <c r="H214" s="1026"/>
      <c r="I214" s="1026"/>
      <c r="J214" s="1026"/>
      <c r="K214" s="1026"/>
      <c r="L214" s="1026"/>
      <c r="M214" s="1026"/>
      <c r="N214" s="1026"/>
      <c r="O214" s="1026"/>
      <c r="P214" s="1026"/>
      <c r="Q214" s="1026"/>
      <c r="R214" s="1026"/>
      <c r="S214" s="1026"/>
      <c r="T214" s="1026"/>
      <c r="U214" s="1026"/>
      <c r="V214" s="1026"/>
      <c r="W214" s="1026"/>
      <c r="X214" s="1026"/>
      <c r="Y214" s="1026"/>
      <c r="Z214" s="1026"/>
      <c r="AA214" s="1026"/>
      <c r="AB214" s="1026"/>
      <c r="AC214" s="1026"/>
      <c r="AD214" s="1026"/>
      <c r="AE214" s="1026"/>
      <c r="AF214" s="1026"/>
      <c r="AG214" s="1026"/>
      <c r="AH214" s="1026"/>
      <c r="AI214" s="1026"/>
      <c r="AJ214" s="1026"/>
      <c r="AK214" s="1026"/>
      <c r="AL214" s="1026"/>
      <c r="AM214" s="1026"/>
      <c r="AN214" s="1026"/>
      <c r="AO214" s="1026"/>
      <c r="AP214" s="1026"/>
      <c r="AQ214" s="1026"/>
      <c r="AR214" s="1026"/>
      <c r="AS214" s="1026"/>
      <c r="AT214" s="1026"/>
      <c r="AU214" s="1026"/>
      <c r="AV214" s="1026"/>
      <c r="AW214" s="1026"/>
      <c r="AX214" s="1026"/>
      <c r="AY214" s="1026"/>
      <c r="AZ214" s="1026"/>
      <c r="BA214" s="1026"/>
      <c r="BB214" s="1026"/>
      <c r="BC214" s="1026"/>
      <c r="BD214" s="1026"/>
      <c r="BE214" s="1026"/>
      <c r="BF214" s="1026"/>
      <c r="BG214" s="1026"/>
      <c r="BH214" s="1026"/>
      <c r="BI214" s="1026"/>
      <c r="BJ214" s="1026"/>
      <c r="BK214" s="1026"/>
      <c r="BL214" s="1026"/>
      <c r="BM214" s="1026"/>
      <c r="BN214" s="1026"/>
    </row>
    <row r="215" spans="2:66" ht="15.75" customHeight="1" x14ac:dyDescent="0.3">
      <c r="B215" s="1026"/>
      <c r="C215" s="1026"/>
      <c r="D215" s="1026"/>
      <c r="E215" s="1026"/>
      <c r="F215" s="1026"/>
      <c r="G215" s="1026"/>
      <c r="H215" s="1026"/>
      <c r="I215" s="1026"/>
      <c r="J215" s="1026"/>
      <c r="K215" s="1026"/>
      <c r="L215" s="1026"/>
      <c r="M215" s="1026"/>
      <c r="N215" s="1026"/>
      <c r="O215" s="1026"/>
      <c r="P215" s="1026"/>
      <c r="Q215" s="1026"/>
      <c r="R215" s="1026"/>
      <c r="S215" s="1026"/>
      <c r="T215" s="1026"/>
      <c r="U215" s="1026"/>
      <c r="V215" s="1026"/>
      <c r="W215" s="1026"/>
      <c r="X215" s="1026"/>
      <c r="Y215" s="1026"/>
      <c r="Z215" s="1026"/>
      <c r="AA215" s="1026"/>
      <c r="AB215" s="1026"/>
      <c r="AC215" s="1026"/>
      <c r="AD215" s="1026"/>
      <c r="AE215" s="1026"/>
      <c r="AF215" s="1026"/>
      <c r="AG215" s="1026"/>
      <c r="AH215" s="1026"/>
      <c r="AI215" s="1026"/>
      <c r="AJ215" s="1026"/>
      <c r="AK215" s="1026"/>
      <c r="AL215" s="1026"/>
      <c r="AM215" s="1026"/>
      <c r="AN215" s="1026"/>
      <c r="AO215" s="1026"/>
      <c r="AP215" s="1026"/>
      <c r="AQ215" s="1026"/>
      <c r="AR215" s="1026"/>
      <c r="AS215" s="1026"/>
      <c r="AT215" s="1026"/>
      <c r="AU215" s="1026"/>
      <c r="AV215" s="1026"/>
      <c r="AW215" s="1026"/>
      <c r="AX215" s="1026"/>
      <c r="AY215" s="1026"/>
      <c r="AZ215" s="1026"/>
      <c r="BA215" s="1026"/>
      <c r="BB215" s="1026"/>
      <c r="BC215" s="1026"/>
      <c r="BD215" s="1026"/>
      <c r="BE215" s="1026"/>
      <c r="BF215" s="1026"/>
      <c r="BG215" s="1026"/>
      <c r="BH215" s="1026"/>
      <c r="BI215" s="1026"/>
      <c r="BJ215" s="1026"/>
      <c r="BK215" s="1026"/>
      <c r="BL215" s="1026"/>
      <c r="BM215" s="1026"/>
      <c r="BN215" s="1026"/>
    </row>
    <row r="216" spans="2:66" ht="15.75" customHeight="1" x14ac:dyDescent="0.3">
      <c r="B216" s="1026"/>
      <c r="C216" s="1026"/>
      <c r="D216" s="1026"/>
      <c r="E216" s="1026"/>
      <c r="F216" s="1026"/>
      <c r="G216" s="1026"/>
      <c r="H216" s="1026"/>
      <c r="I216" s="1026"/>
      <c r="J216" s="1026"/>
      <c r="K216" s="1026"/>
      <c r="L216" s="1026"/>
      <c r="M216" s="1026"/>
      <c r="N216" s="1026"/>
      <c r="O216" s="1026"/>
      <c r="P216" s="1026"/>
      <c r="Q216" s="1026"/>
      <c r="R216" s="1026"/>
      <c r="S216" s="1026"/>
      <c r="T216" s="1026"/>
      <c r="U216" s="1026"/>
      <c r="V216" s="1026"/>
      <c r="W216" s="1026"/>
      <c r="X216" s="1026"/>
      <c r="Y216" s="1026"/>
      <c r="Z216" s="1026"/>
      <c r="AA216" s="1026"/>
      <c r="AB216" s="1026"/>
      <c r="AC216" s="1026"/>
      <c r="AD216" s="1026"/>
      <c r="AE216" s="1026"/>
      <c r="AF216" s="1026"/>
      <c r="AG216" s="1026"/>
      <c r="AH216" s="1026"/>
      <c r="AI216" s="1026"/>
      <c r="AJ216" s="1026"/>
      <c r="AK216" s="1026"/>
      <c r="AL216" s="1026"/>
      <c r="AM216" s="1026"/>
      <c r="AN216" s="1026"/>
      <c r="AO216" s="1026"/>
      <c r="AP216" s="1026"/>
      <c r="AQ216" s="1026"/>
      <c r="AR216" s="1026"/>
      <c r="AS216" s="1026"/>
      <c r="AT216" s="1026"/>
      <c r="AU216" s="1026"/>
      <c r="AV216" s="1026"/>
      <c r="AW216" s="1026"/>
      <c r="AX216" s="1026"/>
      <c r="AY216" s="1026"/>
      <c r="AZ216" s="1026"/>
      <c r="BA216" s="1026"/>
      <c r="BB216" s="1026"/>
      <c r="BC216" s="1026"/>
      <c r="BD216" s="1026"/>
      <c r="BE216" s="1026"/>
      <c r="BF216" s="1026"/>
      <c r="BG216" s="1026"/>
      <c r="BH216" s="1026"/>
      <c r="BI216" s="1026"/>
      <c r="BJ216" s="1026"/>
      <c r="BK216" s="1026"/>
      <c r="BL216" s="1026"/>
      <c r="BM216" s="1026"/>
      <c r="BN216" s="1026"/>
    </row>
    <row r="217" spans="2:66" ht="15.75" customHeight="1" x14ac:dyDescent="0.3">
      <c r="B217" s="1026"/>
      <c r="C217" s="1026"/>
      <c r="D217" s="1026"/>
      <c r="E217" s="1026"/>
      <c r="F217" s="1026"/>
      <c r="G217" s="1026"/>
      <c r="H217" s="1026"/>
      <c r="I217" s="1026"/>
      <c r="J217" s="1026"/>
      <c r="K217" s="1026"/>
      <c r="L217" s="1026"/>
      <c r="M217" s="1026"/>
      <c r="N217" s="1026"/>
      <c r="O217" s="1026"/>
      <c r="P217" s="1026"/>
      <c r="Q217" s="1026"/>
      <c r="R217" s="1026"/>
      <c r="S217" s="1026"/>
      <c r="T217" s="1026"/>
      <c r="U217" s="1026"/>
      <c r="V217" s="1026"/>
      <c r="W217" s="1026"/>
      <c r="X217" s="1026"/>
      <c r="Y217" s="1026"/>
      <c r="Z217" s="1026"/>
      <c r="AA217" s="1026"/>
      <c r="AB217" s="1026"/>
      <c r="AC217" s="1026"/>
      <c r="AD217" s="1026"/>
      <c r="AE217" s="1026"/>
      <c r="AF217" s="1026"/>
      <c r="AG217" s="1026"/>
      <c r="AH217" s="1026"/>
      <c r="AI217" s="1026"/>
      <c r="AJ217" s="1026"/>
      <c r="AK217" s="1026"/>
      <c r="AL217" s="1026"/>
      <c r="AM217" s="1026"/>
      <c r="AN217" s="1026"/>
      <c r="AO217" s="1026"/>
      <c r="AP217" s="1026"/>
      <c r="AQ217" s="1026"/>
      <c r="AR217" s="1026"/>
      <c r="AS217" s="1026"/>
      <c r="AT217" s="1026"/>
      <c r="AU217" s="1026"/>
      <c r="AV217" s="1026"/>
      <c r="AW217" s="1026"/>
      <c r="AX217" s="1026"/>
      <c r="AY217" s="1026"/>
      <c r="AZ217" s="1026"/>
      <c r="BA217" s="1026"/>
      <c r="BB217" s="1026"/>
      <c r="BC217" s="1026"/>
      <c r="BD217" s="1026"/>
      <c r="BE217" s="1026"/>
      <c r="BF217" s="1026"/>
      <c r="BG217" s="1026"/>
      <c r="BH217" s="1026"/>
      <c r="BI217" s="1026"/>
      <c r="BJ217" s="1026"/>
      <c r="BK217" s="1026"/>
      <c r="BL217" s="1026"/>
      <c r="BM217" s="1026"/>
      <c r="BN217" s="1026"/>
    </row>
    <row r="218" spans="2:66" ht="15.75" customHeight="1" x14ac:dyDescent="0.3">
      <c r="B218" s="1026"/>
      <c r="C218" s="1026"/>
      <c r="D218" s="1026"/>
      <c r="E218" s="1026"/>
      <c r="F218" s="1026"/>
      <c r="G218" s="1026"/>
      <c r="H218" s="1026"/>
      <c r="I218" s="1026"/>
      <c r="J218" s="1026"/>
      <c r="K218" s="1026"/>
      <c r="L218" s="1026"/>
      <c r="M218" s="1026"/>
      <c r="N218" s="1026"/>
      <c r="O218" s="1026"/>
      <c r="P218" s="1026"/>
      <c r="Q218" s="1026"/>
      <c r="R218" s="1026"/>
      <c r="S218" s="1026"/>
      <c r="T218" s="1026"/>
      <c r="U218" s="1026"/>
      <c r="V218" s="1026"/>
      <c r="W218" s="1026"/>
      <c r="X218" s="1026"/>
      <c r="Y218" s="1026"/>
      <c r="Z218" s="1026"/>
      <c r="AA218" s="1026"/>
      <c r="AB218" s="1026"/>
      <c r="AC218" s="1026"/>
      <c r="AD218" s="1026"/>
      <c r="AE218" s="1026"/>
      <c r="AF218" s="1026"/>
      <c r="AG218" s="1026"/>
      <c r="AH218" s="1026"/>
      <c r="AI218" s="1026"/>
      <c r="AJ218" s="1026"/>
      <c r="AK218" s="1026"/>
      <c r="AL218" s="1026"/>
      <c r="AM218" s="1026"/>
      <c r="AN218" s="1026"/>
      <c r="AO218" s="1026"/>
      <c r="AP218" s="1026"/>
      <c r="AQ218" s="1026"/>
      <c r="AR218" s="1026"/>
      <c r="AS218" s="1026"/>
      <c r="AT218" s="1026"/>
      <c r="AU218" s="1026"/>
      <c r="AV218" s="1026"/>
      <c r="AW218" s="1026"/>
      <c r="AX218" s="1026"/>
      <c r="AY218" s="1026"/>
      <c r="AZ218" s="1026"/>
      <c r="BA218" s="1026"/>
      <c r="BB218" s="1026"/>
      <c r="BC218" s="1026"/>
      <c r="BD218" s="1026"/>
      <c r="BE218" s="1026"/>
      <c r="BF218" s="1026"/>
      <c r="BG218" s="1026"/>
      <c r="BH218" s="1026"/>
      <c r="BI218" s="1026"/>
      <c r="BJ218" s="1026"/>
      <c r="BK218" s="1026"/>
      <c r="BL218" s="1026"/>
      <c r="BM218" s="1026"/>
      <c r="BN218" s="1026"/>
    </row>
    <row r="219" spans="2:66" ht="15.75" customHeight="1" x14ac:dyDescent="0.3">
      <c r="B219" s="1026"/>
      <c r="C219" s="1026"/>
      <c r="D219" s="1026"/>
      <c r="E219" s="1026"/>
      <c r="F219" s="1026"/>
      <c r="G219" s="1026"/>
      <c r="H219" s="1026"/>
      <c r="I219" s="1026"/>
      <c r="J219" s="1026"/>
      <c r="K219" s="1026"/>
      <c r="L219" s="1026"/>
      <c r="M219" s="1026"/>
      <c r="N219" s="1026"/>
      <c r="O219" s="1026"/>
      <c r="P219" s="1026"/>
      <c r="Q219" s="1026"/>
      <c r="R219" s="1026"/>
      <c r="S219" s="1026"/>
      <c r="T219" s="1026"/>
      <c r="U219" s="1026"/>
      <c r="V219" s="1026"/>
      <c r="W219" s="1026"/>
      <c r="X219" s="1026"/>
      <c r="Y219" s="1026"/>
      <c r="Z219" s="1026"/>
      <c r="AA219" s="1026"/>
      <c r="AB219" s="1026"/>
      <c r="AC219" s="1026"/>
      <c r="AD219" s="1026"/>
      <c r="AE219" s="1026"/>
      <c r="AF219" s="1026"/>
      <c r="AG219" s="1026"/>
      <c r="AH219" s="1026"/>
      <c r="AI219" s="1026"/>
      <c r="AJ219" s="1026"/>
      <c r="AK219" s="1026"/>
      <c r="AL219" s="1026"/>
      <c r="AM219" s="1026"/>
      <c r="AN219" s="1026"/>
      <c r="AO219" s="1026"/>
      <c r="AP219" s="1026"/>
      <c r="AQ219" s="1026"/>
      <c r="AR219" s="1026"/>
      <c r="AS219" s="1026"/>
      <c r="AT219" s="1026"/>
      <c r="AU219" s="1026"/>
      <c r="AV219" s="1026"/>
      <c r="AW219" s="1026"/>
      <c r="AX219" s="1026"/>
      <c r="AY219" s="1026"/>
      <c r="AZ219" s="1026"/>
      <c r="BA219" s="1026"/>
      <c r="BB219" s="1026"/>
      <c r="BC219" s="1026"/>
      <c r="BD219" s="1026"/>
      <c r="BE219" s="1026"/>
      <c r="BF219" s="1026"/>
      <c r="BG219" s="1026"/>
      <c r="BH219" s="1026"/>
      <c r="BI219" s="1026"/>
      <c r="BJ219" s="1026"/>
      <c r="BK219" s="1026"/>
      <c r="BL219" s="1026"/>
      <c r="BM219" s="1026"/>
      <c r="BN219" s="1026"/>
    </row>
    <row r="220" spans="2:66" ht="15.75" customHeight="1" x14ac:dyDescent="0.3">
      <c r="B220" s="1026"/>
      <c r="C220" s="1026"/>
      <c r="D220" s="1026"/>
      <c r="E220" s="1026"/>
      <c r="F220" s="1026"/>
      <c r="G220" s="1026"/>
      <c r="H220" s="1026"/>
      <c r="I220" s="1026"/>
      <c r="J220" s="1026"/>
      <c r="K220" s="1026"/>
      <c r="L220" s="1026"/>
      <c r="M220" s="1026"/>
      <c r="N220" s="1026"/>
      <c r="O220" s="1026"/>
      <c r="P220" s="1026"/>
      <c r="Q220" s="1026"/>
      <c r="R220" s="1026"/>
      <c r="S220" s="1026"/>
      <c r="T220" s="1026"/>
      <c r="U220" s="1026"/>
      <c r="V220" s="1026"/>
      <c r="W220" s="1026"/>
      <c r="X220" s="1026"/>
      <c r="Y220" s="1026"/>
      <c r="Z220" s="1026"/>
      <c r="AA220" s="1026"/>
      <c r="AB220" s="1026"/>
      <c r="AC220" s="1026"/>
      <c r="AD220" s="1026"/>
      <c r="AE220" s="1026"/>
      <c r="AF220" s="1026"/>
      <c r="AG220" s="1026"/>
      <c r="AH220" s="1026"/>
      <c r="AI220" s="1026"/>
      <c r="AJ220" s="1026"/>
      <c r="AK220" s="1026"/>
      <c r="AL220" s="1026"/>
      <c r="AM220" s="1026"/>
      <c r="AN220" s="1026"/>
      <c r="AO220" s="1026"/>
      <c r="AP220" s="1026"/>
      <c r="AQ220" s="1026"/>
      <c r="AR220" s="1026"/>
      <c r="AS220" s="1026"/>
      <c r="AT220" s="1026"/>
      <c r="AU220" s="1026"/>
      <c r="AV220" s="1026"/>
      <c r="AW220" s="1026"/>
      <c r="AX220" s="1026"/>
      <c r="AY220" s="1026"/>
      <c r="AZ220" s="1026"/>
      <c r="BA220" s="1026"/>
      <c r="BB220" s="1026"/>
      <c r="BC220" s="1026"/>
      <c r="BD220" s="1026"/>
      <c r="BE220" s="1026"/>
      <c r="BF220" s="1026"/>
      <c r="BG220" s="1026"/>
      <c r="BH220" s="1026"/>
      <c r="BI220" s="1026"/>
      <c r="BJ220" s="1026"/>
      <c r="BK220" s="1026"/>
      <c r="BL220" s="1026"/>
      <c r="BM220" s="1026"/>
      <c r="BN220" s="1026"/>
    </row>
    <row r="221" spans="2:66" ht="15.75" customHeight="1" x14ac:dyDescent="0.3">
      <c r="B221" s="1026"/>
      <c r="C221" s="1026"/>
      <c r="D221" s="1026"/>
      <c r="E221" s="1026"/>
      <c r="F221" s="1026"/>
      <c r="G221" s="1026"/>
      <c r="H221" s="1026"/>
      <c r="I221" s="1026"/>
      <c r="J221" s="1026"/>
      <c r="K221" s="1026"/>
      <c r="L221" s="1026"/>
      <c r="M221" s="1026"/>
      <c r="N221" s="1026"/>
      <c r="O221" s="1026"/>
      <c r="P221" s="1026"/>
      <c r="Q221" s="1026"/>
      <c r="R221" s="1026"/>
      <c r="S221" s="1026"/>
      <c r="T221" s="1026"/>
      <c r="U221" s="1026"/>
      <c r="V221" s="1026"/>
      <c r="W221" s="1026"/>
      <c r="X221" s="1026"/>
      <c r="Y221" s="1026"/>
      <c r="Z221" s="1026"/>
      <c r="AA221" s="1026"/>
      <c r="AB221" s="1026"/>
      <c r="AC221" s="1026"/>
      <c r="AD221" s="1026"/>
      <c r="AE221" s="1026"/>
      <c r="AF221" s="1026"/>
      <c r="AG221" s="1026"/>
      <c r="AH221" s="1026"/>
      <c r="AI221" s="1026"/>
      <c r="AJ221" s="1026"/>
      <c r="AK221" s="1026"/>
      <c r="AL221" s="1026"/>
      <c r="AM221" s="1026"/>
      <c r="AN221" s="1026"/>
      <c r="AO221" s="1026"/>
      <c r="AP221" s="1026"/>
      <c r="AQ221" s="1026"/>
      <c r="AR221" s="1026"/>
      <c r="AS221" s="1026"/>
      <c r="AT221" s="1026"/>
      <c r="AU221" s="1026"/>
      <c r="AV221" s="1026"/>
      <c r="AW221" s="1026"/>
      <c r="AX221" s="1026"/>
      <c r="AY221" s="1026"/>
      <c r="AZ221" s="1026"/>
      <c r="BA221" s="1026"/>
      <c r="BB221" s="1026"/>
      <c r="BC221" s="1026"/>
      <c r="BD221" s="1026"/>
      <c r="BE221" s="1026"/>
      <c r="BF221" s="1026"/>
      <c r="BG221" s="1026"/>
      <c r="BH221" s="1026"/>
      <c r="BI221" s="1026"/>
      <c r="BJ221" s="1026"/>
      <c r="BK221" s="1026"/>
      <c r="BL221" s="1026"/>
      <c r="BM221" s="1026"/>
      <c r="BN221" s="1026"/>
    </row>
    <row r="222" spans="2:66" ht="15.75" customHeight="1" x14ac:dyDescent="0.3">
      <c r="B222" s="1026"/>
      <c r="C222" s="1026"/>
      <c r="D222" s="1026"/>
      <c r="E222" s="1026"/>
      <c r="F222" s="1026"/>
      <c r="G222" s="1026"/>
      <c r="H222" s="1026"/>
      <c r="I222" s="1026"/>
      <c r="J222" s="1026"/>
      <c r="K222" s="1026"/>
      <c r="L222" s="1026"/>
      <c r="M222" s="1026"/>
      <c r="N222" s="1026"/>
      <c r="O222" s="1026"/>
      <c r="P222" s="1026"/>
      <c r="Q222" s="1026"/>
      <c r="R222" s="1026"/>
      <c r="S222" s="1026"/>
      <c r="T222" s="1026"/>
      <c r="U222" s="1026"/>
      <c r="V222" s="1026"/>
      <c r="W222" s="1026"/>
      <c r="X222" s="1026"/>
      <c r="Y222" s="1026"/>
      <c r="Z222" s="1026"/>
      <c r="AA222" s="1026"/>
      <c r="AB222" s="1026"/>
      <c r="AC222" s="1026"/>
      <c r="AD222" s="1026"/>
      <c r="AE222" s="1026"/>
      <c r="AF222" s="1026"/>
      <c r="AG222" s="1026"/>
      <c r="AH222" s="1026"/>
      <c r="AI222" s="1026"/>
      <c r="AJ222" s="1026"/>
      <c r="AK222" s="1026"/>
      <c r="AL222" s="1026"/>
      <c r="AM222" s="1026"/>
      <c r="AN222" s="1026"/>
      <c r="AO222" s="1026"/>
      <c r="AP222" s="1026"/>
      <c r="AQ222" s="1026"/>
      <c r="AR222" s="1026"/>
      <c r="AS222" s="1026"/>
      <c r="AT222" s="1026"/>
      <c r="AU222" s="1026"/>
      <c r="AV222" s="1026"/>
      <c r="AW222" s="1026"/>
      <c r="AX222" s="1026"/>
      <c r="AY222" s="1026"/>
      <c r="AZ222" s="1026"/>
      <c r="BA222" s="1026"/>
      <c r="BB222" s="1026"/>
      <c r="BC222" s="1026"/>
      <c r="BD222" s="1026"/>
      <c r="BE222" s="1026"/>
      <c r="BF222" s="1026"/>
      <c r="BG222" s="1026"/>
      <c r="BH222" s="1026"/>
      <c r="BI222" s="1026"/>
      <c r="BJ222" s="1026"/>
      <c r="BK222" s="1026"/>
      <c r="BL222" s="1026"/>
      <c r="BM222" s="1026"/>
      <c r="BN222" s="1026"/>
    </row>
    <row r="223" spans="2:66" ht="15.75" customHeight="1" x14ac:dyDescent="0.3">
      <c r="B223" s="1026"/>
      <c r="C223" s="1026"/>
      <c r="D223" s="1026"/>
      <c r="E223" s="1026"/>
      <c r="F223" s="1026"/>
      <c r="G223" s="1026"/>
      <c r="H223" s="1026"/>
      <c r="I223" s="1026"/>
      <c r="J223" s="1026"/>
      <c r="K223" s="1026"/>
      <c r="L223" s="1026"/>
      <c r="M223" s="1026"/>
      <c r="N223" s="1026"/>
      <c r="O223" s="1026"/>
      <c r="P223" s="1026"/>
      <c r="Q223" s="1026"/>
      <c r="R223" s="1026"/>
      <c r="S223" s="1026"/>
      <c r="T223" s="1026"/>
      <c r="U223" s="1026"/>
      <c r="V223" s="1026"/>
      <c r="W223" s="1026"/>
      <c r="X223" s="1026"/>
      <c r="Y223" s="1026"/>
      <c r="Z223" s="1026"/>
      <c r="AA223" s="1026"/>
      <c r="AB223" s="1026"/>
      <c r="AC223" s="1026"/>
      <c r="AD223" s="1026"/>
      <c r="AE223" s="1026"/>
      <c r="AF223" s="1026"/>
      <c r="AG223" s="1026"/>
      <c r="AH223" s="1026"/>
      <c r="AI223" s="1026"/>
      <c r="AJ223" s="1026"/>
      <c r="AK223" s="1026"/>
      <c r="AL223" s="1026"/>
      <c r="AM223" s="1026"/>
      <c r="AN223" s="1026"/>
      <c r="AO223" s="1026"/>
      <c r="AP223" s="1026"/>
      <c r="AQ223" s="1026"/>
      <c r="AR223" s="1026"/>
      <c r="AS223" s="1026"/>
      <c r="AT223" s="1026"/>
      <c r="AU223" s="1026"/>
      <c r="AV223" s="1026"/>
      <c r="AW223" s="1026"/>
      <c r="AX223" s="1026"/>
      <c r="AY223" s="1026"/>
      <c r="AZ223" s="1026"/>
      <c r="BA223" s="1026"/>
      <c r="BB223" s="1026"/>
      <c r="BC223" s="1026"/>
      <c r="BD223" s="1026"/>
      <c r="BE223" s="1026"/>
      <c r="BF223" s="1026"/>
      <c r="BG223" s="1026"/>
      <c r="BH223" s="1026"/>
      <c r="BI223" s="1026"/>
      <c r="BJ223" s="1026"/>
      <c r="BK223" s="1026"/>
      <c r="BL223" s="1026"/>
      <c r="BM223" s="1026"/>
      <c r="BN223" s="1026"/>
    </row>
    <row r="224" spans="2:66" ht="15.75" customHeight="1" x14ac:dyDescent="0.3">
      <c r="B224" s="1026"/>
      <c r="C224" s="1026"/>
      <c r="D224" s="1026"/>
      <c r="E224" s="1026"/>
      <c r="F224" s="1026"/>
      <c r="G224" s="1026"/>
      <c r="H224" s="1026"/>
      <c r="I224" s="1026"/>
      <c r="J224" s="1026"/>
      <c r="K224" s="1026"/>
      <c r="L224" s="1026"/>
      <c r="M224" s="1026"/>
      <c r="N224" s="1026"/>
      <c r="O224" s="1026"/>
      <c r="P224" s="1026"/>
      <c r="Q224" s="1026"/>
      <c r="R224" s="1026"/>
      <c r="S224" s="1026"/>
      <c r="T224" s="1026"/>
      <c r="U224" s="1026"/>
      <c r="V224" s="1026"/>
      <c r="W224" s="1026"/>
      <c r="X224" s="1026"/>
      <c r="Y224" s="1026"/>
      <c r="Z224" s="1026"/>
      <c r="AA224" s="1026"/>
      <c r="AB224" s="1026"/>
      <c r="AC224" s="1026"/>
      <c r="AD224" s="1026"/>
      <c r="AE224" s="1026"/>
      <c r="AF224" s="1026"/>
      <c r="AG224" s="1026"/>
      <c r="AH224" s="1026"/>
      <c r="AI224" s="1026"/>
      <c r="AJ224" s="1026"/>
      <c r="AK224" s="1026"/>
      <c r="AL224" s="1026"/>
      <c r="AM224" s="1026"/>
      <c r="AN224" s="1026"/>
      <c r="AO224" s="1026"/>
      <c r="AP224" s="1026"/>
      <c r="AQ224" s="1026"/>
      <c r="AR224" s="1026"/>
      <c r="AS224" s="1026"/>
      <c r="AT224" s="1026"/>
      <c r="AU224" s="1026"/>
      <c r="AV224" s="1026"/>
      <c r="AW224" s="1026"/>
      <c r="AX224" s="1026"/>
      <c r="AY224" s="1026"/>
      <c r="AZ224" s="1026"/>
      <c r="BA224" s="1026"/>
      <c r="BB224" s="1026"/>
      <c r="BC224" s="1026"/>
      <c r="BD224" s="1026"/>
      <c r="BE224" s="1026"/>
      <c r="BF224" s="1026"/>
      <c r="BG224" s="1026"/>
      <c r="BH224" s="1026"/>
      <c r="BI224" s="1026"/>
      <c r="BJ224" s="1026"/>
      <c r="BK224" s="1026"/>
      <c r="BL224" s="1026"/>
      <c r="BM224" s="1026"/>
      <c r="BN224" s="1026"/>
    </row>
    <row r="225" spans="2:66" ht="15.75" customHeight="1" x14ac:dyDescent="0.3">
      <c r="B225" s="1026"/>
      <c r="C225" s="1026"/>
      <c r="D225" s="1026"/>
      <c r="E225" s="1026"/>
      <c r="F225" s="1026"/>
      <c r="G225" s="1026"/>
      <c r="H225" s="1026"/>
      <c r="I225" s="1026"/>
      <c r="J225" s="1026"/>
      <c r="K225" s="1026"/>
      <c r="L225" s="1026"/>
      <c r="M225" s="1026"/>
      <c r="N225" s="1026"/>
      <c r="O225" s="1026"/>
      <c r="P225" s="1026"/>
      <c r="Q225" s="1026"/>
      <c r="R225" s="1026"/>
      <c r="S225" s="1026"/>
      <c r="T225" s="1026"/>
      <c r="U225" s="1026"/>
      <c r="V225" s="1026"/>
      <c r="W225" s="1026"/>
      <c r="X225" s="1026"/>
      <c r="Y225" s="1026"/>
      <c r="Z225" s="1026"/>
      <c r="AA225" s="1026"/>
      <c r="AB225" s="1026"/>
      <c r="AC225" s="1026"/>
      <c r="AD225" s="1026"/>
      <c r="AE225" s="1026"/>
      <c r="AF225" s="1026"/>
      <c r="AG225" s="1026"/>
      <c r="AH225" s="1026"/>
      <c r="AI225" s="1026"/>
      <c r="AJ225" s="1026"/>
      <c r="AK225" s="1026"/>
      <c r="AL225" s="1026"/>
      <c r="AM225" s="1026"/>
      <c r="AN225" s="1026"/>
      <c r="AO225" s="1026"/>
      <c r="AP225" s="1026"/>
      <c r="AQ225" s="1026"/>
      <c r="AR225" s="1026"/>
      <c r="AS225" s="1026"/>
      <c r="AT225" s="1026"/>
      <c r="AU225" s="1026"/>
      <c r="AV225" s="1026"/>
      <c r="AW225" s="1026"/>
      <c r="AX225" s="1026"/>
      <c r="AY225" s="1026"/>
      <c r="AZ225" s="1026"/>
      <c r="BA225" s="1026"/>
      <c r="BB225" s="1026"/>
      <c r="BC225" s="1026"/>
      <c r="BD225" s="1026"/>
      <c r="BE225" s="1026"/>
      <c r="BF225" s="1026"/>
      <c r="BG225" s="1026"/>
      <c r="BH225" s="1026"/>
      <c r="BI225" s="1026"/>
      <c r="BJ225" s="1026"/>
      <c r="BK225" s="1026"/>
      <c r="BL225" s="1026"/>
      <c r="BM225" s="1026"/>
      <c r="BN225" s="1026"/>
    </row>
    <row r="226" spans="2:66" ht="15.75" customHeight="1" x14ac:dyDescent="0.3">
      <c r="B226" s="1026"/>
      <c r="C226" s="1026"/>
      <c r="D226" s="1026"/>
      <c r="E226" s="1026"/>
      <c r="F226" s="1026"/>
      <c r="G226" s="1026"/>
      <c r="H226" s="1026"/>
      <c r="I226" s="1026"/>
      <c r="J226" s="1026"/>
      <c r="K226" s="1026"/>
      <c r="L226" s="1026"/>
      <c r="M226" s="1026"/>
      <c r="N226" s="1026"/>
      <c r="O226" s="1026"/>
      <c r="P226" s="1026"/>
      <c r="Q226" s="1026"/>
      <c r="R226" s="1026"/>
      <c r="S226" s="1026"/>
      <c r="T226" s="1026"/>
      <c r="U226" s="1026"/>
      <c r="V226" s="1026"/>
      <c r="W226" s="1026"/>
      <c r="X226" s="1026"/>
      <c r="Y226" s="1026"/>
      <c r="Z226" s="1026"/>
      <c r="AA226" s="1026"/>
      <c r="AB226" s="1026"/>
      <c r="AC226" s="1026"/>
      <c r="AD226" s="1026"/>
      <c r="AE226" s="1026"/>
      <c r="AF226" s="1026"/>
      <c r="AG226" s="1026"/>
      <c r="AH226" s="1026"/>
      <c r="AI226" s="1026"/>
      <c r="AJ226" s="1026"/>
      <c r="AK226" s="1026"/>
      <c r="AL226" s="1026"/>
      <c r="AM226" s="1026"/>
      <c r="AN226" s="1026"/>
      <c r="AO226" s="1026"/>
      <c r="AP226" s="1026"/>
      <c r="AQ226" s="1026"/>
      <c r="AR226" s="1026"/>
      <c r="AS226" s="1026"/>
      <c r="AT226" s="1026"/>
      <c r="AU226" s="1026"/>
      <c r="AV226" s="1026"/>
      <c r="AW226" s="1026"/>
      <c r="AX226" s="1026"/>
      <c r="AY226" s="1026"/>
      <c r="AZ226" s="1026"/>
      <c r="BA226" s="1026"/>
      <c r="BB226" s="1026"/>
      <c r="BC226" s="1026"/>
      <c r="BD226" s="1026"/>
      <c r="BE226" s="1026"/>
      <c r="BF226" s="1026"/>
      <c r="BG226" s="1026"/>
      <c r="BH226" s="1026"/>
      <c r="BI226" s="1026"/>
      <c r="BJ226" s="1026"/>
      <c r="BK226" s="1026"/>
      <c r="BL226" s="1026"/>
      <c r="BM226" s="1026"/>
      <c r="BN226" s="1026"/>
    </row>
    <row r="227" spans="2:66" ht="15.75" customHeight="1" x14ac:dyDescent="0.3">
      <c r="B227" s="1026"/>
      <c r="C227" s="1026"/>
      <c r="D227" s="1026"/>
      <c r="E227" s="1026"/>
      <c r="F227" s="1026"/>
      <c r="G227" s="1026"/>
      <c r="H227" s="1026"/>
      <c r="I227" s="1026"/>
      <c r="J227" s="1026"/>
      <c r="K227" s="1026"/>
      <c r="L227" s="1026"/>
      <c r="M227" s="1026"/>
      <c r="N227" s="1026"/>
      <c r="O227" s="1026"/>
      <c r="P227" s="1026"/>
      <c r="Q227" s="1026"/>
      <c r="R227" s="1026"/>
      <c r="S227" s="1026"/>
      <c r="T227" s="1026"/>
      <c r="U227" s="1026"/>
      <c r="V227" s="1026"/>
      <c r="W227" s="1026"/>
      <c r="X227" s="1026"/>
      <c r="Y227" s="1026"/>
      <c r="Z227" s="1026"/>
      <c r="AA227" s="1026"/>
      <c r="AB227" s="1026"/>
      <c r="AC227" s="1026"/>
      <c r="AD227" s="1026"/>
      <c r="AE227" s="1026"/>
      <c r="AF227" s="1026"/>
      <c r="AG227" s="1026"/>
      <c r="AH227" s="1026"/>
      <c r="AI227" s="1026"/>
      <c r="AJ227" s="1026"/>
      <c r="AK227" s="1026"/>
      <c r="AL227" s="1026"/>
      <c r="AM227" s="1026"/>
      <c r="AN227" s="1026"/>
      <c r="AO227" s="1026"/>
      <c r="AP227" s="1026"/>
      <c r="AQ227" s="1026"/>
      <c r="AR227" s="1026"/>
      <c r="AS227" s="1026"/>
      <c r="AT227" s="1026"/>
      <c r="AU227" s="1026"/>
      <c r="AV227" s="1026"/>
      <c r="AW227" s="1026"/>
      <c r="AX227" s="1026"/>
      <c r="AY227" s="1026"/>
      <c r="AZ227" s="1026"/>
      <c r="BA227" s="1026"/>
      <c r="BB227" s="1026"/>
      <c r="BC227" s="1026"/>
      <c r="BD227" s="1026"/>
      <c r="BE227" s="1026"/>
      <c r="BF227" s="1026"/>
      <c r="BG227" s="1026"/>
      <c r="BH227" s="1026"/>
      <c r="BI227" s="1026"/>
      <c r="BJ227" s="1026"/>
      <c r="BK227" s="1026"/>
      <c r="BL227" s="1026"/>
      <c r="BM227" s="1026"/>
      <c r="BN227" s="1026"/>
    </row>
    <row r="228" spans="2:66" ht="15.75" customHeight="1" x14ac:dyDescent="0.3">
      <c r="B228" s="1026"/>
      <c r="C228" s="1026"/>
      <c r="D228" s="1026"/>
      <c r="E228" s="1026"/>
      <c r="F228" s="1026"/>
      <c r="G228" s="1026"/>
      <c r="H228" s="1026"/>
      <c r="I228" s="1026"/>
      <c r="J228" s="1026"/>
      <c r="K228" s="1026"/>
      <c r="L228" s="1026"/>
      <c r="M228" s="1026"/>
      <c r="N228" s="1026"/>
      <c r="O228" s="1026"/>
      <c r="P228" s="1026"/>
      <c r="Q228" s="1026"/>
      <c r="R228" s="1026"/>
      <c r="S228" s="1026"/>
      <c r="T228" s="1026"/>
      <c r="U228" s="1026"/>
      <c r="V228" s="1026"/>
      <c r="W228" s="1026"/>
      <c r="X228" s="1026"/>
      <c r="Y228" s="1026"/>
      <c r="Z228" s="1026"/>
      <c r="AA228" s="1026"/>
      <c r="AB228" s="1026"/>
      <c r="AC228" s="1026"/>
      <c r="AD228" s="1026"/>
      <c r="AE228" s="1026"/>
      <c r="AF228" s="1026"/>
      <c r="AG228" s="1026"/>
      <c r="AH228" s="1026"/>
      <c r="AI228" s="1026"/>
      <c r="AJ228" s="1026"/>
      <c r="AK228" s="1026"/>
      <c r="AL228" s="1026"/>
      <c r="AM228" s="1026"/>
      <c r="AN228" s="1026"/>
      <c r="AO228" s="1026"/>
      <c r="AP228" s="1026"/>
      <c r="AQ228" s="1026"/>
      <c r="AR228" s="1026"/>
      <c r="AS228" s="1026"/>
      <c r="AT228" s="1026"/>
      <c r="AU228" s="1026"/>
      <c r="AV228" s="1026"/>
      <c r="AW228" s="1026"/>
      <c r="AX228" s="1026"/>
      <c r="AY228" s="1026"/>
      <c r="AZ228" s="1026"/>
      <c r="BA228" s="1026"/>
      <c r="BB228" s="1026"/>
      <c r="BC228" s="1026"/>
      <c r="BD228" s="1026"/>
      <c r="BE228" s="1026"/>
      <c r="BF228" s="1026"/>
      <c r="BG228" s="1026"/>
      <c r="BH228" s="1026"/>
      <c r="BI228" s="1026"/>
      <c r="BJ228" s="1026"/>
      <c r="BK228" s="1026"/>
      <c r="BL228" s="1026"/>
      <c r="BM228" s="1026"/>
      <c r="BN228" s="1026"/>
    </row>
    <row r="229" spans="2:66" ht="15.75" customHeight="1" x14ac:dyDescent="0.3">
      <c r="B229" s="1026"/>
      <c r="C229" s="1026"/>
      <c r="D229" s="1026"/>
      <c r="E229" s="1026"/>
      <c r="F229" s="1026"/>
      <c r="G229" s="1026"/>
      <c r="H229" s="1026"/>
      <c r="I229" s="1026"/>
      <c r="J229" s="1026"/>
      <c r="K229" s="1026"/>
      <c r="L229" s="1026"/>
      <c r="M229" s="1026"/>
      <c r="N229" s="1026"/>
      <c r="O229" s="1026"/>
      <c r="P229" s="1026"/>
      <c r="Q229" s="1026"/>
      <c r="R229" s="1026"/>
      <c r="S229" s="1026"/>
      <c r="T229" s="1026"/>
      <c r="U229" s="1026"/>
      <c r="V229" s="1026"/>
      <c r="W229" s="1026"/>
      <c r="X229" s="1026"/>
      <c r="Y229" s="1026"/>
      <c r="Z229" s="1026"/>
      <c r="AA229" s="1026"/>
      <c r="AB229" s="1026"/>
      <c r="AC229" s="1026"/>
      <c r="AD229" s="1026"/>
      <c r="AE229" s="1026"/>
      <c r="AF229" s="1026"/>
      <c r="AG229" s="1026"/>
      <c r="AH229" s="1026"/>
      <c r="AI229" s="1026"/>
      <c r="AJ229" s="1026"/>
      <c r="AK229" s="1026"/>
      <c r="AL229" s="1026"/>
      <c r="AM229" s="1026"/>
      <c r="AN229" s="1026"/>
      <c r="AO229" s="1026"/>
      <c r="AP229" s="1026"/>
      <c r="AQ229" s="1026"/>
      <c r="AR229" s="1026"/>
      <c r="AS229" s="1026"/>
      <c r="AT229" s="1026"/>
      <c r="AU229" s="1026"/>
      <c r="AV229" s="1026"/>
      <c r="AW229" s="1026"/>
      <c r="AX229" s="1026"/>
      <c r="AY229" s="1026"/>
      <c r="AZ229" s="1026"/>
      <c r="BA229" s="1026"/>
      <c r="BB229" s="1026"/>
      <c r="BC229" s="1026"/>
      <c r="BD229" s="1026"/>
      <c r="BE229" s="1026"/>
      <c r="BF229" s="1026"/>
      <c r="BG229" s="1026"/>
      <c r="BH229" s="1026"/>
      <c r="BI229" s="1026"/>
      <c r="BJ229" s="1026"/>
      <c r="BK229" s="1026"/>
      <c r="BL229" s="1026"/>
      <c r="BM229" s="1026"/>
      <c r="BN229" s="1026"/>
    </row>
    <row r="230" spans="2:66" ht="15.75" customHeight="1" x14ac:dyDescent="0.3">
      <c r="B230" s="1026"/>
      <c r="C230" s="1026"/>
      <c r="D230" s="1026"/>
      <c r="E230" s="1026"/>
      <c r="F230" s="1026"/>
      <c r="G230" s="1026"/>
      <c r="H230" s="1026"/>
      <c r="I230" s="1026"/>
      <c r="J230" s="1026"/>
      <c r="K230" s="1026"/>
      <c r="L230" s="1026"/>
      <c r="M230" s="1026"/>
      <c r="N230" s="1026"/>
      <c r="O230" s="1026"/>
      <c r="P230" s="1026"/>
      <c r="Q230" s="1026"/>
      <c r="R230" s="1026"/>
      <c r="S230" s="1026"/>
      <c r="T230" s="1026"/>
      <c r="U230" s="1026"/>
      <c r="V230" s="1026"/>
      <c r="W230" s="1026"/>
      <c r="X230" s="1026"/>
      <c r="Y230" s="1026"/>
      <c r="Z230" s="1026"/>
      <c r="AA230" s="1026"/>
      <c r="AB230" s="1026"/>
      <c r="AC230" s="1026"/>
      <c r="AD230" s="1026"/>
      <c r="AE230" s="1026"/>
      <c r="AF230" s="1026"/>
      <c r="AG230" s="1026"/>
      <c r="AH230" s="1026"/>
      <c r="AI230" s="1026"/>
      <c r="AJ230" s="1026"/>
      <c r="AK230" s="1026"/>
      <c r="AL230" s="1026"/>
      <c r="AM230" s="1026"/>
      <c r="AN230" s="1026"/>
      <c r="AO230" s="1026"/>
      <c r="AP230" s="1026"/>
      <c r="AQ230" s="1026"/>
      <c r="AR230" s="1026"/>
      <c r="AS230" s="1026"/>
      <c r="AT230" s="1026"/>
      <c r="AU230" s="1026"/>
      <c r="AV230" s="1026"/>
      <c r="AW230" s="1026"/>
      <c r="AX230" s="1026"/>
      <c r="AY230" s="1026"/>
      <c r="AZ230" s="1026"/>
      <c r="BA230" s="1026"/>
      <c r="BB230" s="1026"/>
      <c r="BC230" s="1026"/>
      <c r="BD230" s="1026"/>
      <c r="BE230" s="1026"/>
      <c r="BF230" s="1026"/>
      <c r="BG230" s="1026"/>
      <c r="BH230" s="1026"/>
      <c r="BI230" s="1026"/>
      <c r="BJ230" s="1026"/>
      <c r="BK230" s="1026"/>
      <c r="BL230" s="1026"/>
      <c r="BM230" s="1026"/>
      <c r="BN230" s="1026"/>
    </row>
    <row r="231" spans="2:66" ht="15.75" customHeight="1" x14ac:dyDescent="0.3">
      <c r="B231" s="1026"/>
      <c r="C231" s="1026"/>
      <c r="D231" s="1026"/>
      <c r="E231" s="1026"/>
      <c r="F231" s="1026"/>
      <c r="G231" s="1026"/>
      <c r="H231" s="1026"/>
      <c r="I231" s="1026"/>
      <c r="J231" s="1026"/>
      <c r="K231" s="1026"/>
      <c r="L231" s="1026"/>
      <c r="M231" s="1026"/>
      <c r="N231" s="1026"/>
      <c r="O231" s="1026"/>
      <c r="P231" s="1026"/>
      <c r="Q231" s="1026"/>
      <c r="R231" s="1026"/>
      <c r="S231" s="1026"/>
      <c r="T231" s="1026"/>
      <c r="U231" s="1026"/>
      <c r="V231" s="1026"/>
      <c r="W231" s="1026"/>
      <c r="X231" s="1026"/>
      <c r="Y231" s="1026"/>
      <c r="Z231" s="1026"/>
      <c r="AA231" s="1026"/>
      <c r="AB231" s="1026"/>
      <c r="AC231" s="1026"/>
      <c r="AD231" s="1026"/>
      <c r="AE231" s="1026"/>
      <c r="AF231" s="1026"/>
      <c r="AG231" s="1026"/>
      <c r="AH231" s="1026"/>
      <c r="AI231" s="1026"/>
      <c r="AJ231" s="1026"/>
      <c r="AK231" s="1026"/>
      <c r="AL231" s="1026"/>
      <c r="AM231" s="1026"/>
      <c r="AN231" s="1026"/>
      <c r="AO231" s="1026"/>
      <c r="AP231" s="1026"/>
      <c r="AQ231" s="1026"/>
      <c r="AR231" s="1026"/>
      <c r="AS231" s="1026"/>
      <c r="AT231" s="1026"/>
      <c r="AU231" s="1026"/>
      <c r="AV231" s="1026"/>
      <c r="AW231" s="1026"/>
      <c r="AX231" s="1026"/>
      <c r="AY231" s="1026"/>
      <c r="AZ231" s="1026"/>
      <c r="BA231" s="1026"/>
      <c r="BB231" s="1026"/>
      <c r="BC231" s="1026"/>
      <c r="BD231" s="1026"/>
      <c r="BE231" s="1026"/>
      <c r="BF231" s="1026"/>
      <c r="BG231" s="1026"/>
      <c r="BH231" s="1026"/>
      <c r="BI231" s="1026"/>
      <c r="BJ231" s="1026"/>
      <c r="BK231" s="1026"/>
      <c r="BL231" s="1026"/>
      <c r="BM231" s="1026"/>
      <c r="BN231" s="1026"/>
    </row>
  </sheetData>
  <customSheetViews>
    <customSheetView guid="{AAD60760-F9D5-4652-8E0C-566433032DA7}" scale="50" showPageBreaks="1" showRuler="0">
      <rowBreaks count="2" manualBreakCount="2">
        <brk id="52" max="16383" man="1"/>
        <brk id="68" max="16383" man="1"/>
      </rowBreaks>
      <pageMargins left="0.25" right="0.25" top="0.25" bottom="0.5" header="0.25" footer="0.25"/>
      <pageSetup scale="44" fitToHeight="5" orientation="landscape" r:id="rId1"/>
      <headerFooter alignWithMargins="0">
        <oddFooter>&amp;CPage &amp;P of &amp;N</oddFooter>
      </headerFooter>
    </customSheetView>
  </customSheetViews>
  <mergeCells count="1287">
    <mergeCell ref="AU196:BD196"/>
    <mergeCell ref="A197:BD197"/>
    <mergeCell ref="A198:D199"/>
    <mergeCell ref="E198:AY198"/>
    <mergeCell ref="AZ198:BD199"/>
    <mergeCell ref="E199:F199"/>
    <mergeCell ref="G199:AY199"/>
    <mergeCell ref="A196:F196"/>
    <mergeCell ref="G196:AF196"/>
    <mergeCell ref="AG196:AM196"/>
    <mergeCell ref="AN196:AT196"/>
    <mergeCell ref="AU194:BD194"/>
    <mergeCell ref="A195:F195"/>
    <mergeCell ref="G195:AF195"/>
    <mergeCell ref="AG195:AM195"/>
    <mergeCell ref="AN195:AT195"/>
    <mergeCell ref="AU195:BD195"/>
    <mergeCell ref="A194:F194"/>
    <mergeCell ref="G194:AF194"/>
    <mergeCell ref="AG194:AM194"/>
    <mergeCell ref="AN194:AT194"/>
    <mergeCell ref="AU192:BD192"/>
    <mergeCell ref="A193:F193"/>
    <mergeCell ref="G193:AF193"/>
    <mergeCell ref="AG193:AM193"/>
    <mergeCell ref="AN193:AT193"/>
    <mergeCell ref="AU193:BD193"/>
    <mergeCell ref="A192:F192"/>
    <mergeCell ref="G192:AF192"/>
    <mergeCell ref="AG192:AM192"/>
    <mergeCell ref="AN192:AT192"/>
    <mergeCell ref="AU190:BD190"/>
    <mergeCell ref="A191:F191"/>
    <mergeCell ref="G191:AF191"/>
    <mergeCell ref="AG191:AM191"/>
    <mergeCell ref="AN191:AT191"/>
    <mergeCell ref="AU191:BD191"/>
    <mergeCell ref="A190:F190"/>
    <mergeCell ref="G190:AF190"/>
    <mergeCell ref="AG190:AM190"/>
    <mergeCell ref="AN190:AT190"/>
    <mergeCell ref="AU188:BD188"/>
    <mergeCell ref="A189:F189"/>
    <mergeCell ref="G189:AF189"/>
    <mergeCell ref="AG189:AM189"/>
    <mergeCell ref="AN189:AT189"/>
    <mergeCell ref="AU189:BD189"/>
    <mergeCell ref="A188:F188"/>
    <mergeCell ref="G188:AF188"/>
    <mergeCell ref="AG188:AM188"/>
    <mergeCell ref="AN188:AT188"/>
    <mergeCell ref="AU186:BD186"/>
    <mergeCell ref="A187:F187"/>
    <mergeCell ref="G187:AF187"/>
    <mergeCell ref="AG187:AM187"/>
    <mergeCell ref="AN187:AT187"/>
    <mergeCell ref="AU187:BD187"/>
    <mergeCell ref="A186:F186"/>
    <mergeCell ref="G186:AF186"/>
    <mergeCell ref="AG186:AM186"/>
    <mergeCell ref="AN186:AT186"/>
    <mergeCell ref="A170:BD170"/>
    <mergeCell ref="BE170:BL199"/>
    <mergeCell ref="AG171:BD171"/>
    <mergeCell ref="AU183:BD183"/>
    <mergeCell ref="A184:F184"/>
    <mergeCell ref="G184:AF184"/>
    <mergeCell ref="AG184:AM184"/>
    <mergeCell ref="AN184:AT184"/>
    <mergeCell ref="AU184:BD184"/>
    <mergeCell ref="A185:F185"/>
    <mergeCell ref="O166:AD166"/>
    <mergeCell ref="AE166:AL166"/>
    <mergeCell ref="AM166:AV166"/>
    <mergeCell ref="A168:BL169"/>
    <mergeCell ref="G171:AF171"/>
    <mergeCell ref="A173:F173"/>
    <mergeCell ref="G173:AF173"/>
    <mergeCell ref="AG173:AM173"/>
    <mergeCell ref="AN173:AT173"/>
    <mergeCell ref="O163:AD163"/>
    <mergeCell ref="AE163:AL163"/>
    <mergeCell ref="O164:AD164"/>
    <mergeCell ref="AE164:AL164"/>
    <mergeCell ref="AM164:AV164"/>
    <mergeCell ref="O165:AD165"/>
    <mergeCell ref="AE165:AL165"/>
    <mergeCell ref="AM165:AV165"/>
    <mergeCell ref="G158:BL158"/>
    <mergeCell ref="G159:BL159"/>
    <mergeCell ref="A159:F159"/>
    <mergeCell ref="G160:BL160"/>
    <mergeCell ref="G161:BL161"/>
    <mergeCell ref="G162:BL162"/>
    <mergeCell ref="A160:F160"/>
    <mergeCell ref="A158:F158"/>
    <mergeCell ref="A155:F155"/>
    <mergeCell ref="G155:BL155"/>
    <mergeCell ref="A156:F156"/>
    <mergeCell ref="G156:BL156"/>
    <mergeCell ref="A157:F157"/>
    <mergeCell ref="G157:BL157"/>
    <mergeCell ref="G149:AC149"/>
    <mergeCell ref="AD149:AJ149"/>
    <mergeCell ref="AK149:BL149"/>
    <mergeCell ref="G154:BL154"/>
    <mergeCell ref="G150:BL150"/>
    <mergeCell ref="G151:BL151"/>
    <mergeCell ref="G152:BL152"/>
    <mergeCell ref="G153:BL153"/>
    <mergeCell ref="AR141:AX141"/>
    <mergeCell ref="AY141:BE141"/>
    <mergeCell ref="AK143:AQ143"/>
    <mergeCell ref="AR143:AX143"/>
    <mergeCell ref="AY143:BE143"/>
    <mergeCell ref="BF143:BL143"/>
    <mergeCell ref="BF140:BL140"/>
    <mergeCell ref="AR140:AX140"/>
    <mergeCell ref="BF141:BL141"/>
    <mergeCell ref="AD142:AJ142"/>
    <mergeCell ref="AK142:AQ142"/>
    <mergeCell ref="AR142:AX142"/>
    <mergeCell ref="AY142:BE142"/>
    <mergeCell ref="BF142:BL142"/>
    <mergeCell ref="AD141:AJ141"/>
    <mergeCell ref="AK141:AQ141"/>
    <mergeCell ref="AD139:AQ139"/>
    <mergeCell ref="AR139:BL139"/>
    <mergeCell ref="A139:F139"/>
    <mergeCell ref="A138:F138"/>
    <mergeCell ref="A137:F137"/>
    <mergeCell ref="A136:F136"/>
    <mergeCell ref="G137:AC137"/>
    <mergeCell ref="AK129:AQ129"/>
    <mergeCell ref="AR129:AX129"/>
    <mergeCell ref="A130:F130"/>
    <mergeCell ref="A135:F135"/>
    <mergeCell ref="A134:F134"/>
    <mergeCell ref="A133:F133"/>
    <mergeCell ref="BU98:BZ98"/>
    <mergeCell ref="AQ98:AV98"/>
    <mergeCell ref="AW98:BB98"/>
    <mergeCell ref="A101:BL101"/>
    <mergeCell ref="A102:BL102"/>
    <mergeCell ref="AD103:AX103"/>
    <mergeCell ref="AY103:BL130"/>
    <mergeCell ref="A129:F129"/>
    <mergeCell ref="G129:AC129"/>
    <mergeCell ref="AD129:AJ129"/>
    <mergeCell ref="Y98:AD98"/>
    <mergeCell ref="AE98:AJ98"/>
    <mergeCell ref="AK98:AP98"/>
    <mergeCell ref="A99:DV99"/>
    <mergeCell ref="A100:BL100"/>
    <mergeCell ref="CM98:CR98"/>
    <mergeCell ref="CS98:CX98"/>
    <mergeCell ref="CY98:DD98"/>
    <mergeCell ref="DE98:DJ98"/>
    <mergeCell ref="BO98:BT98"/>
    <mergeCell ref="BW96:DC96"/>
    <mergeCell ref="BC98:BH98"/>
    <mergeCell ref="BI98:BN98"/>
    <mergeCell ref="DK98:DP98"/>
    <mergeCell ref="DQ98:DV98"/>
    <mergeCell ref="A97:DV97"/>
    <mergeCell ref="A98:F98"/>
    <mergeCell ref="G98:L98"/>
    <mergeCell ref="M98:R98"/>
    <mergeCell ref="S98:X98"/>
    <mergeCell ref="DP96:DU96"/>
    <mergeCell ref="DP94:DU94"/>
    <mergeCell ref="AA95:BA95"/>
    <mergeCell ref="BB95:BR95"/>
    <mergeCell ref="BW95:DC95"/>
    <mergeCell ref="DD95:DI95"/>
    <mergeCell ref="DJ95:DO95"/>
    <mergeCell ref="DP95:DU95"/>
    <mergeCell ref="DD94:DI94"/>
    <mergeCell ref="DJ94:DO94"/>
    <mergeCell ref="DJ96:DO96"/>
    <mergeCell ref="AA90:AQ90"/>
    <mergeCell ref="AR90:BD90"/>
    <mergeCell ref="AA91:AQ91"/>
    <mergeCell ref="AR91:BD91"/>
    <mergeCell ref="AA92:BR92"/>
    <mergeCell ref="AA94:BA94"/>
    <mergeCell ref="BB94:BR94"/>
    <mergeCell ref="AA96:BA96"/>
    <mergeCell ref="BB96:BR96"/>
    <mergeCell ref="R81:AS81"/>
    <mergeCell ref="AT81:BD81"/>
    <mergeCell ref="A85:DV85"/>
    <mergeCell ref="AA87:DU87"/>
    <mergeCell ref="AA88:BR88"/>
    <mergeCell ref="BS88:BU96"/>
    <mergeCell ref="BV88:DU88"/>
    <mergeCell ref="DP93:DU93"/>
    <mergeCell ref="DJ93:DO93"/>
    <mergeCell ref="DD96:DI96"/>
    <mergeCell ref="B80:V80"/>
    <mergeCell ref="W80:AM80"/>
    <mergeCell ref="AN80:AS80"/>
    <mergeCell ref="CF80:CK80"/>
    <mergeCell ref="CF79:CK79"/>
    <mergeCell ref="AT79:BD79"/>
    <mergeCell ref="BE79:BI79"/>
    <mergeCell ref="BJ79:BM79"/>
    <mergeCell ref="AA89:AQ89"/>
    <mergeCell ref="AR89:BD89"/>
    <mergeCell ref="BE89:BR91"/>
    <mergeCell ref="DP77:DU77"/>
    <mergeCell ref="BN78:CE78"/>
    <mergeCell ref="CF78:CK78"/>
    <mergeCell ref="CX78:DC78"/>
    <mergeCell ref="DD78:DI78"/>
    <mergeCell ref="DJ78:DO78"/>
    <mergeCell ref="DJ79:DO79"/>
    <mergeCell ref="Q78:AM78"/>
    <mergeCell ref="AN78:AS78"/>
    <mergeCell ref="BE78:BI78"/>
    <mergeCell ref="BJ78:BM78"/>
    <mergeCell ref="AT78:BD78"/>
    <mergeCell ref="BN79:CE79"/>
    <mergeCell ref="CL43:DC43"/>
    <mergeCell ref="DD43:DU43"/>
    <mergeCell ref="B77:J77"/>
    <mergeCell ref="K77:P77"/>
    <mergeCell ref="Q77:AM77"/>
    <mergeCell ref="AT77:BD77"/>
    <mergeCell ref="BE77:BI77"/>
    <mergeCell ref="BJ77:BM77"/>
    <mergeCell ref="CF77:CK77"/>
    <mergeCell ref="B37:F37"/>
    <mergeCell ref="G37:AB37"/>
    <mergeCell ref="AD37:AH37"/>
    <mergeCell ref="AI37:BD37"/>
    <mergeCell ref="B79:J79"/>
    <mergeCell ref="K79:P79"/>
    <mergeCell ref="Q79:AM79"/>
    <mergeCell ref="AN79:AS79"/>
    <mergeCell ref="B78:J78"/>
    <mergeCell ref="K78:P78"/>
    <mergeCell ref="AR117:AX117"/>
    <mergeCell ref="A113:F113"/>
    <mergeCell ref="A117:F117"/>
    <mergeCell ref="G117:AC117"/>
    <mergeCell ref="AD117:AJ117"/>
    <mergeCell ref="AD114:AJ114"/>
    <mergeCell ref="G114:AC114"/>
    <mergeCell ref="A114:F114"/>
    <mergeCell ref="G113:AC113"/>
    <mergeCell ref="A109:F109"/>
    <mergeCell ref="G109:AC109"/>
    <mergeCell ref="A115:F115"/>
    <mergeCell ref="G115:AC115"/>
    <mergeCell ref="AD115:AJ115"/>
    <mergeCell ref="AK115:AQ115"/>
    <mergeCell ref="AD113:AJ113"/>
    <mergeCell ref="AK113:AQ113"/>
    <mergeCell ref="AD109:AJ109"/>
    <mergeCell ref="AK109:AQ109"/>
    <mergeCell ref="DK3:DU3"/>
    <mergeCell ref="B4:L4"/>
    <mergeCell ref="M4:DJ4"/>
    <mergeCell ref="AR115:AX115"/>
    <mergeCell ref="AR114:AX114"/>
    <mergeCell ref="AK114:AQ114"/>
    <mergeCell ref="A107:F107"/>
    <mergeCell ref="G107:AC107"/>
    <mergeCell ref="AD107:AJ107"/>
    <mergeCell ref="AK107:AQ107"/>
    <mergeCell ref="B1:L1"/>
    <mergeCell ref="M1:DJ1"/>
    <mergeCell ref="DK1:DU1"/>
    <mergeCell ref="B2:L2"/>
    <mergeCell ref="M2:DJ2"/>
    <mergeCell ref="DK2:DU2"/>
    <mergeCell ref="BT8:BU8"/>
    <mergeCell ref="CI8:DU8"/>
    <mergeCell ref="BV8:BW8"/>
    <mergeCell ref="BZ8:CA8"/>
    <mergeCell ref="DK4:DU4"/>
    <mergeCell ref="B3:G3"/>
    <mergeCell ref="H3:J3"/>
    <mergeCell ref="K3:L3"/>
    <mergeCell ref="M3:DJ3"/>
    <mergeCell ref="B7:CH7"/>
    <mergeCell ref="B5:CH5"/>
    <mergeCell ref="CI5:DU5"/>
    <mergeCell ref="B6:AD6"/>
    <mergeCell ref="AE6:BG6"/>
    <mergeCell ref="BH6:CH6"/>
    <mergeCell ref="CI6:DU6"/>
    <mergeCell ref="CI7:DU7"/>
    <mergeCell ref="B8:N8"/>
    <mergeCell ref="O8:AM8"/>
    <mergeCell ref="AN8:AX8"/>
    <mergeCell ref="AY8:BF8"/>
    <mergeCell ref="BX8:BY8"/>
    <mergeCell ref="CD8:CE8"/>
    <mergeCell ref="CF8:CG8"/>
    <mergeCell ref="CB8:CC8"/>
    <mergeCell ref="BG8:BS8"/>
    <mergeCell ref="BG9:BS9"/>
    <mergeCell ref="BT9:CC9"/>
    <mergeCell ref="CD9:CH9"/>
    <mergeCell ref="CI9:DU9"/>
    <mergeCell ref="B9:N9"/>
    <mergeCell ref="O9:AM9"/>
    <mergeCell ref="AN9:AX9"/>
    <mergeCell ref="AY9:BF9"/>
    <mergeCell ref="BT10:BW10"/>
    <mergeCell ref="BX10:CH10"/>
    <mergeCell ref="CI10:DU10"/>
    <mergeCell ref="B11:CH11"/>
    <mergeCell ref="CI11:DU11"/>
    <mergeCell ref="AM10:AX10"/>
    <mergeCell ref="AY10:BF10"/>
    <mergeCell ref="BG10:BS10"/>
    <mergeCell ref="B10:N10"/>
    <mergeCell ref="B12:BZ12"/>
    <mergeCell ref="CA12:CH14"/>
    <mergeCell ref="B13:J13"/>
    <mergeCell ref="K13:O13"/>
    <mergeCell ref="P13:AE13"/>
    <mergeCell ref="AF13:AG13"/>
    <mergeCell ref="AH13:AI13"/>
    <mergeCell ref="AJ13:AK13"/>
    <mergeCell ref="AM13:AN13"/>
    <mergeCell ref="AO13:AP13"/>
    <mergeCell ref="BN13:BO13"/>
    <mergeCell ref="BP13:BQ13"/>
    <mergeCell ref="BS13:BT13"/>
    <mergeCell ref="BU13:BV13"/>
    <mergeCell ref="AQ13:AR13"/>
    <mergeCell ref="AS13:BI13"/>
    <mergeCell ref="BJ13:BK13"/>
    <mergeCell ref="BL13:BM13"/>
    <mergeCell ref="BW13:BX13"/>
    <mergeCell ref="BY13:BZ13"/>
    <mergeCell ref="CI13:DU13"/>
    <mergeCell ref="B14:Q14"/>
    <mergeCell ref="R14:S14"/>
    <mergeCell ref="T14:U14"/>
    <mergeCell ref="W14:X14"/>
    <mergeCell ref="Y14:Z14"/>
    <mergeCell ref="AA14:AB14"/>
    <mergeCell ref="AC14:AD14"/>
    <mergeCell ref="BE14:BF14"/>
    <mergeCell ref="BG14:BH14"/>
    <mergeCell ref="BI14:BJ14"/>
    <mergeCell ref="BK14:BL14"/>
    <mergeCell ref="AE14:AW14"/>
    <mergeCell ref="AX14:AY14"/>
    <mergeCell ref="AZ14:BA14"/>
    <mergeCell ref="BB14:BC14"/>
    <mergeCell ref="B17:L17"/>
    <mergeCell ref="M17:Q17"/>
    <mergeCell ref="S17:AB17"/>
    <mergeCell ref="AC17:AG17"/>
    <mergeCell ref="BM14:BZ14"/>
    <mergeCell ref="B15:CH15"/>
    <mergeCell ref="B16:R16"/>
    <mergeCell ref="S16:AY16"/>
    <mergeCell ref="AZ16:BP16"/>
    <mergeCell ref="BQ16:CL16"/>
    <mergeCell ref="BJ18:BN18"/>
    <mergeCell ref="CD18:CK18"/>
    <mergeCell ref="AH17:AS17"/>
    <mergeCell ref="AT17:AX17"/>
    <mergeCell ref="AZ17:BP17"/>
    <mergeCell ref="CD17:CK17"/>
    <mergeCell ref="B18:L18"/>
    <mergeCell ref="M18:Q18"/>
    <mergeCell ref="S18:AB18"/>
    <mergeCell ref="AC18:AG18"/>
    <mergeCell ref="AH18:AS18"/>
    <mergeCell ref="AT18:AX18"/>
    <mergeCell ref="AH19:AS19"/>
    <mergeCell ref="AT19:AX19"/>
    <mergeCell ref="BJ19:BN19"/>
    <mergeCell ref="CD19:CK19"/>
    <mergeCell ref="B19:L19"/>
    <mergeCell ref="M19:Q19"/>
    <mergeCell ref="S19:AB19"/>
    <mergeCell ref="AC19:AG19"/>
    <mergeCell ref="B20:L20"/>
    <mergeCell ref="M20:Q20"/>
    <mergeCell ref="S20:AB20"/>
    <mergeCell ref="AC20:AX20"/>
    <mergeCell ref="BJ20:BN20"/>
    <mergeCell ref="CD20:CK20"/>
    <mergeCell ref="BJ21:BN21"/>
    <mergeCell ref="CD21:CK21"/>
    <mergeCell ref="E22:Q22"/>
    <mergeCell ref="AC22:AX22"/>
    <mergeCell ref="BJ22:BN22"/>
    <mergeCell ref="B21:D22"/>
    <mergeCell ref="E21:Q21"/>
    <mergeCell ref="S21:AB22"/>
    <mergeCell ref="AC21:AX21"/>
    <mergeCell ref="B24:BD24"/>
    <mergeCell ref="BF24:DU24"/>
    <mergeCell ref="B25:F25"/>
    <mergeCell ref="G25:AB25"/>
    <mergeCell ref="AD25:AH25"/>
    <mergeCell ref="AI25:BD25"/>
    <mergeCell ref="BF25:BJ25"/>
    <mergeCell ref="BK25:CI25"/>
    <mergeCell ref="CK25:CO25"/>
    <mergeCell ref="CP25:DU25"/>
    <mergeCell ref="BF26:BJ26"/>
    <mergeCell ref="BK26:CI26"/>
    <mergeCell ref="CK26:CO26"/>
    <mergeCell ref="CP26:DU26"/>
    <mergeCell ref="B26:F26"/>
    <mergeCell ref="G26:AB26"/>
    <mergeCell ref="AD26:AH26"/>
    <mergeCell ref="AI26:BD26"/>
    <mergeCell ref="BF27:BJ27"/>
    <mergeCell ref="BK27:CI27"/>
    <mergeCell ref="CK27:CO27"/>
    <mergeCell ref="CP27:DU27"/>
    <mergeCell ref="B27:F27"/>
    <mergeCell ref="G27:AB27"/>
    <mergeCell ref="AD27:AH27"/>
    <mergeCell ref="AI27:BD27"/>
    <mergeCell ref="BF28:BJ28"/>
    <mergeCell ref="BK28:CI28"/>
    <mergeCell ref="CK28:CO28"/>
    <mergeCell ref="CP28:DU28"/>
    <mergeCell ref="B28:F28"/>
    <mergeCell ref="G28:AB28"/>
    <mergeCell ref="AD28:AH28"/>
    <mergeCell ref="AI28:BD28"/>
    <mergeCell ref="BF29:BJ29"/>
    <mergeCell ref="BK29:CI29"/>
    <mergeCell ref="CK29:CO29"/>
    <mergeCell ref="CP29:DU29"/>
    <mergeCell ref="B29:F29"/>
    <mergeCell ref="G29:AB29"/>
    <mergeCell ref="AD29:AH29"/>
    <mergeCell ref="AI29:BD29"/>
    <mergeCell ref="BF30:BJ30"/>
    <mergeCell ref="BK30:CI30"/>
    <mergeCell ref="CK30:CO30"/>
    <mergeCell ref="CP30:DU30"/>
    <mergeCell ref="B30:F30"/>
    <mergeCell ref="G30:AB30"/>
    <mergeCell ref="AD30:AH30"/>
    <mergeCell ref="AI30:BD30"/>
    <mergeCell ref="BF31:BJ31"/>
    <mergeCell ref="BK31:CI31"/>
    <mergeCell ref="CK31:CO31"/>
    <mergeCell ref="CP31:DU31"/>
    <mergeCell ref="B31:F31"/>
    <mergeCell ref="G31:AB31"/>
    <mergeCell ref="AD31:AH31"/>
    <mergeCell ref="AI31:BD31"/>
    <mergeCell ref="BF32:BJ32"/>
    <mergeCell ref="BK32:CI32"/>
    <mergeCell ref="CK32:CO32"/>
    <mergeCell ref="CP32:DU32"/>
    <mergeCell ref="B32:F32"/>
    <mergeCell ref="G32:AB32"/>
    <mergeCell ref="AD32:AH32"/>
    <mergeCell ref="AI32:BD32"/>
    <mergeCell ref="BF33:BJ33"/>
    <mergeCell ref="BK33:CI33"/>
    <mergeCell ref="CK33:CO33"/>
    <mergeCell ref="CP33:DU33"/>
    <mergeCell ref="B33:F33"/>
    <mergeCell ref="G33:AB33"/>
    <mergeCell ref="AD33:AH33"/>
    <mergeCell ref="AI33:BD33"/>
    <mergeCell ref="BF34:BJ34"/>
    <mergeCell ref="BK34:CI34"/>
    <mergeCell ref="CK34:CO34"/>
    <mergeCell ref="CP34:DU34"/>
    <mergeCell ref="B34:F34"/>
    <mergeCell ref="G34:AB34"/>
    <mergeCell ref="AD34:AH34"/>
    <mergeCell ref="AI34:BD34"/>
    <mergeCell ref="CK35:CO35"/>
    <mergeCell ref="CP35:DU35"/>
    <mergeCell ref="B35:F35"/>
    <mergeCell ref="G35:AB35"/>
    <mergeCell ref="AD35:AH35"/>
    <mergeCell ref="AI35:BD35"/>
    <mergeCell ref="B36:F36"/>
    <mergeCell ref="G36:AB36"/>
    <mergeCell ref="AD36:AH36"/>
    <mergeCell ref="AI36:BD36"/>
    <mergeCell ref="BF35:BJ35"/>
    <mergeCell ref="BK35:CI35"/>
    <mergeCell ref="BF36:BJ36"/>
    <mergeCell ref="BK36:CI36"/>
    <mergeCell ref="CK36:CO36"/>
    <mergeCell ref="CP36:DU36"/>
    <mergeCell ref="BF37:BJ37"/>
    <mergeCell ref="BK37:CI37"/>
    <mergeCell ref="CK37:CO37"/>
    <mergeCell ref="CP37:DU37"/>
    <mergeCell ref="B41:DU41"/>
    <mergeCell ref="B42:J42"/>
    <mergeCell ref="K42:P42"/>
    <mergeCell ref="Q42:AM42"/>
    <mergeCell ref="AN42:AS42"/>
    <mergeCell ref="AT42:BD42"/>
    <mergeCell ref="BE42:CK42"/>
    <mergeCell ref="CL42:DC42"/>
    <mergeCell ref="DD42:DU42"/>
    <mergeCell ref="BE43:BI43"/>
    <mergeCell ref="BJ43:BM43"/>
    <mergeCell ref="BN43:CE43"/>
    <mergeCell ref="B43:J43"/>
    <mergeCell ref="K43:P43"/>
    <mergeCell ref="Q43:AM43"/>
    <mergeCell ref="AN43:AS43"/>
    <mergeCell ref="AT44:BD44"/>
    <mergeCell ref="BE44:BI44"/>
    <mergeCell ref="CF43:CK43"/>
    <mergeCell ref="BJ44:BM44"/>
    <mergeCell ref="BN44:CE44"/>
    <mergeCell ref="B44:J44"/>
    <mergeCell ref="K44:P44"/>
    <mergeCell ref="Q44:AM44"/>
    <mergeCell ref="AN44:AS44"/>
    <mergeCell ref="AT43:BD43"/>
    <mergeCell ref="K47:P47"/>
    <mergeCell ref="K48:P48"/>
    <mergeCell ref="DD44:DI44"/>
    <mergeCell ref="DJ44:DO44"/>
    <mergeCell ref="DP44:DU44"/>
    <mergeCell ref="O10:AL10"/>
    <mergeCell ref="CF44:CK44"/>
    <mergeCell ref="CL44:CQ44"/>
    <mergeCell ref="CR44:CW44"/>
    <mergeCell ref="CX44:DC44"/>
    <mergeCell ref="B45:J45"/>
    <mergeCell ref="K45:P45"/>
    <mergeCell ref="Q45:AM45"/>
    <mergeCell ref="AN45:AS45"/>
    <mergeCell ref="Q47:AM47"/>
    <mergeCell ref="Q48:AM48"/>
    <mergeCell ref="AN47:AS47"/>
    <mergeCell ref="AN48:AS48"/>
    <mergeCell ref="B47:J47"/>
    <mergeCell ref="B48:J48"/>
    <mergeCell ref="CF45:CK45"/>
    <mergeCell ref="CL45:CQ45"/>
    <mergeCell ref="CR45:CW45"/>
    <mergeCell ref="CX45:DC45"/>
    <mergeCell ref="AT45:BD45"/>
    <mergeCell ref="BE45:BI45"/>
    <mergeCell ref="BJ45:BM45"/>
    <mergeCell ref="BN45:CE45"/>
    <mergeCell ref="DD45:DI45"/>
    <mergeCell ref="DJ45:DO45"/>
    <mergeCell ref="DP45:DU45"/>
    <mergeCell ref="B46:J46"/>
    <mergeCell ref="K46:P46"/>
    <mergeCell ref="Q46:AM46"/>
    <mergeCell ref="AN46:AS46"/>
    <mergeCell ref="AT46:BD46"/>
    <mergeCell ref="BE46:BI46"/>
    <mergeCell ref="BJ46:BM46"/>
    <mergeCell ref="DJ46:DO46"/>
    <mergeCell ref="DP46:DU46"/>
    <mergeCell ref="BN46:CE46"/>
    <mergeCell ref="CF46:CK46"/>
    <mergeCell ref="CL46:CQ46"/>
    <mergeCell ref="CR46:CW46"/>
    <mergeCell ref="CX46:DC46"/>
    <mergeCell ref="DD46:DI46"/>
    <mergeCell ref="BN47:CE47"/>
    <mergeCell ref="BN48:CE48"/>
    <mergeCell ref="CF47:CK47"/>
    <mergeCell ref="CL47:CQ47"/>
    <mergeCell ref="DP48:DU48"/>
    <mergeCell ref="CR47:CW47"/>
    <mergeCell ref="CX47:DC47"/>
    <mergeCell ref="DD47:DI47"/>
    <mergeCell ref="BE47:BI47"/>
    <mergeCell ref="BJ47:BM47"/>
    <mergeCell ref="BE48:BI48"/>
    <mergeCell ref="BJ48:BM48"/>
    <mergeCell ref="B49:J49"/>
    <mergeCell ref="K49:P49"/>
    <mergeCell ref="Q49:AM49"/>
    <mergeCell ref="AN49:AS49"/>
    <mergeCell ref="AT47:BD47"/>
    <mergeCell ref="AT48:BD48"/>
    <mergeCell ref="DJ49:DO49"/>
    <mergeCell ref="CF48:CK48"/>
    <mergeCell ref="CL48:CQ48"/>
    <mergeCell ref="CR48:CW48"/>
    <mergeCell ref="CX48:DC48"/>
    <mergeCell ref="DD48:DI48"/>
    <mergeCell ref="CF50:CK50"/>
    <mergeCell ref="CF49:CK49"/>
    <mergeCell ref="CL49:CQ49"/>
    <mergeCell ref="CR49:CW49"/>
    <mergeCell ref="CX49:DC49"/>
    <mergeCell ref="AT49:BD49"/>
    <mergeCell ref="BE49:BI49"/>
    <mergeCell ref="CR50:CW50"/>
    <mergeCell ref="BJ49:BM49"/>
    <mergeCell ref="BN49:CE49"/>
    <mergeCell ref="AT51:BD51"/>
    <mergeCell ref="CR51:CW51"/>
    <mergeCell ref="CX51:DC51"/>
    <mergeCell ref="DD51:DI51"/>
    <mergeCell ref="BN61:CE61"/>
    <mergeCell ref="CF61:CK61"/>
    <mergeCell ref="CL61:CQ61"/>
    <mergeCell ref="CR61:CW61"/>
    <mergeCell ref="BJ52:BM52"/>
    <mergeCell ref="BN52:CE52"/>
    <mergeCell ref="DJ62:DO62"/>
    <mergeCell ref="DP61:DU61"/>
    <mergeCell ref="DP59:DU59"/>
    <mergeCell ref="DD60:DI60"/>
    <mergeCell ref="DJ60:DO60"/>
    <mergeCell ref="DP60:DU60"/>
    <mergeCell ref="DD59:DI59"/>
    <mergeCell ref="DD61:DI61"/>
    <mergeCell ref="DJ61:DO61"/>
    <mergeCell ref="DD65:DI65"/>
    <mergeCell ref="DJ65:DO65"/>
    <mergeCell ref="DP65:DU65"/>
    <mergeCell ref="DD64:DI64"/>
    <mergeCell ref="DJ64:DO64"/>
    <mergeCell ref="DP62:DU62"/>
    <mergeCell ref="DD63:DI63"/>
    <mergeCell ref="DJ63:DO63"/>
    <mergeCell ref="DP63:DU63"/>
    <mergeCell ref="DD62:DI62"/>
    <mergeCell ref="CR64:CW64"/>
    <mergeCell ref="CX64:DC64"/>
    <mergeCell ref="DP68:DU68"/>
    <mergeCell ref="CL66:CQ66"/>
    <mergeCell ref="CR66:CW66"/>
    <mergeCell ref="CX66:DC66"/>
    <mergeCell ref="DP66:DU66"/>
    <mergeCell ref="DD66:DI66"/>
    <mergeCell ref="DJ66:DO66"/>
    <mergeCell ref="DP64:DU64"/>
    <mergeCell ref="DP67:DU67"/>
    <mergeCell ref="BN68:CE68"/>
    <mergeCell ref="CF68:CK68"/>
    <mergeCell ref="CL68:CQ68"/>
    <mergeCell ref="CL67:CQ67"/>
    <mergeCell ref="CR67:CW67"/>
    <mergeCell ref="CX67:DC67"/>
    <mergeCell ref="DD67:DI67"/>
    <mergeCell ref="DD68:DI68"/>
    <mergeCell ref="DJ68:DO68"/>
    <mergeCell ref="AN77:AS77"/>
    <mergeCell ref="B68:J68"/>
    <mergeCell ref="K68:P68"/>
    <mergeCell ref="Q68:AM68"/>
    <mergeCell ref="AN68:AS68"/>
    <mergeCell ref="DJ67:DO67"/>
    <mergeCell ref="BN77:CE77"/>
    <mergeCell ref="CL77:CQ77"/>
    <mergeCell ref="CR77:CW77"/>
    <mergeCell ref="CX77:DC77"/>
    <mergeCell ref="G105:AC105"/>
    <mergeCell ref="AD105:AJ105"/>
    <mergeCell ref="AK105:AQ105"/>
    <mergeCell ref="AT68:BD68"/>
    <mergeCell ref="BE68:BI68"/>
    <mergeCell ref="AD104:AJ104"/>
    <mergeCell ref="AK104:AQ104"/>
    <mergeCell ref="AR104:AX104"/>
    <mergeCell ref="AT69:BD69"/>
    <mergeCell ref="BE69:BI69"/>
    <mergeCell ref="A106:F106"/>
    <mergeCell ref="G106:AC106"/>
    <mergeCell ref="AD106:AJ106"/>
    <mergeCell ref="AK106:AQ106"/>
    <mergeCell ref="AR105:AX105"/>
    <mergeCell ref="A103:F103"/>
    <mergeCell ref="G103:AC103"/>
    <mergeCell ref="A104:F104"/>
    <mergeCell ref="G104:AC104"/>
    <mergeCell ref="A105:F105"/>
    <mergeCell ref="A110:F110"/>
    <mergeCell ref="G110:AC110"/>
    <mergeCell ref="AD110:AJ110"/>
    <mergeCell ref="AK110:AQ110"/>
    <mergeCell ref="AR106:AX106"/>
    <mergeCell ref="A108:F108"/>
    <mergeCell ref="G108:AC108"/>
    <mergeCell ref="AD108:AJ108"/>
    <mergeCell ref="AK108:AQ108"/>
    <mergeCell ref="AR108:AX108"/>
    <mergeCell ref="A116:F116"/>
    <mergeCell ref="G116:AC116"/>
    <mergeCell ref="AD116:AJ116"/>
    <mergeCell ref="AK116:AQ116"/>
    <mergeCell ref="A111:F111"/>
    <mergeCell ref="G111:AC111"/>
    <mergeCell ref="A112:F112"/>
    <mergeCell ref="G112:AC112"/>
    <mergeCell ref="AD111:AJ111"/>
    <mergeCell ref="AD112:AJ112"/>
    <mergeCell ref="A118:F118"/>
    <mergeCell ref="G118:AC118"/>
    <mergeCell ref="AD118:AJ118"/>
    <mergeCell ref="AK118:AQ118"/>
    <mergeCell ref="AR118:AX118"/>
    <mergeCell ref="A119:F119"/>
    <mergeCell ref="G119:AC119"/>
    <mergeCell ref="AD119:AJ119"/>
    <mergeCell ref="AK119:AQ119"/>
    <mergeCell ref="A120:F120"/>
    <mergeCell ref="A121:F121"/>
    <mergeCell ref="G120:AC120"/>
    <mergeCell ref="AD120:AJ120"/>
    <mergeCell ref="AK120:AQ120"/>
    <mergeCell ref="AR120:AX120"/>
    <mergeCell ref="G121:AC121"/>
    <mergeCell ref="AD121:AJ121"/>
    <mergeCell ref="AK121:AQ121"/>
    <mergeCell ref="AR121:AX121"/>
    <mergeCell ref="A122:F122"/>
    <mergeCell ref="A123:F123"/>
    <mergeCell ref="G123:AC123"/>
    <mergeCell ref="AD123:AJ123"/>
    <mergeCell ref="AK123:AQ123"/>
    <mergeCell ref="AR123:AX123"/>
    <mergeCell ref="G122:AC122"/>
    <mergeCell ref="AD122:AJ122"/>
    <mergeCell ref="AK122:AQ122"/>
    <mergeCell ref="AR122:AX122"/>
    <mergeCell ref="A124:F124"/>
    <mergeCell ref="A125:F125"/>
    <mergeCell ref="G124:AC124"/>
    <mergeCell ref="AD124:AJ124"/>
    <mergeCell ref="AK124:AQ124"/>
    <mergeCell ref="AR124:AX124"/>
    <mergeCell ref="G125:AC125"/>
    <mergeCell ref="AD125:AJ125"/>
    <mergeCell ref="AK125:AQ125"/>
    <mergeCell ref="AR125:AX125"/>
    <mergeCell ref="A128:F128"/>
    <mergeCell ref="G128:AC128"/>
    <mergeCell ref="AD128:AJ128"/>
    <mergeCell ref="AK128:AQ128"/>
    <mergeCell ref="G127:AC127"/>
    <mergeCell ref="AD127:AJ127"/>
    <mergeCell ref="AK127:AQ127"/>
    <mergeCell ref="A144:F144"/>
    <mergeCell ref="A143:F143"/>
    <mergeCell ref="A142:F142"/>
    <mergeCell ref="A141:F141"/>
    <mergeCell ref="A140:F140"/>
    <mergeCell ref="A126:F126"/>
    <mergeCell ref="A127:F127"/>
    <mergeCell ref="A131:BL131"/>
    <mergeCell ref="G130:AC130"/>
    <mergeCell ref="A132:BL132"/>
    <mergeCell ref="A150:F150"/>
    <mergeCell ref="A149:F149"/>
    <mergeCell ref="A148:F148"/>
    <mergeCell ref="A147:F147"/>
    <mergeCell ref="A146:F146"/>
    <mergeCell ref="A145:F145"/>
    <mergeCell ref="CI12:CQ12"/>
    <mergeCell ref="CR12:DU12"/>
    <mergeCell ref="CM17:DA17"/>
    <mergeCell ref="DN17:DU17"/>
    <mergeCell ref="DB17:DM17"/>
    <mergeCell ref="CI14:DU14"/>
    <mergeCell ref="CI15:DU15"/>
    <mergeCell ref="CM16:DU16"/>
    <mergeCell ref="CM18:DA18"/>
    <mergeCell ref="DN18:DU18"/>
    <mergeCell ref="CM19:DA19"/>
    <mergeCell ref="DN19:DU19"/>
    <mergeCell ref="DB19:DM19"/>
    <mergeCell ref="DB18:DM18"/>
    <mergeCell ref="CM20:DU20"/>
    <mergeCell ref="CM21:DU21"/>
    <mergeCell ref="CM22:DL22"/>
    <mergeCell ref="DM22:DR22"/>
    <mergeCell ref="DS22:DU22"/>
    <mergeCell ref="DD49:DI49"/>
    <mergeCell ref="DP49:DU49"/>
    <mergeCell ref="DJ47:DO47"/>
    <mergeCell ref="DP47:DU47"/>
    <mergeCell ref="DJ48:DO48"/>
    <mergeCell ref="DJ50:DO50"/>
    <mergeCell ref="BE50:BI50"/>
    <mergeCell ref="BJ50:BM50"/>
    <mergeCell ref="BN50:CE50"/>
    <mergeCell ref="CL50:CQ50"/>
    <mergeCell ref="B50:J50"/>
    <mergeCell ref="K50:P50"/>
    <mergeCell ref="Q50:AM50"/>
    <mergeCell ref="AT50:BD50"/>
    <mergeCell ref="AN50:AS50"/>
    <mergeCell ref="DP50:DU50"/>
    <mergeCell ref="B51:J51"/>
    <mergeCell ref="K51:P51"/>
    <mergeCell ref="Q51:AM51"/>
    <mergeCell ref="AN51:AS51"/>
    <mergeCell ref="BE51:BI51"/>
    <mergeCell ref="BJ51:BM51"/>
    <mergeCell ref="BN51:CE51"/>
    <mergeCell ref="CX50:DC50"/>
    <mergeCell ref="DD50:DI50"/>
    <mergeCell ref="B52:J52"/>
    <mergeCell ref="K52:P52"/>
    <mergeCell ref="Q52:AM52"/>
    <mergeCell ref="AN52:AS52"/>
    <mergeCell ref="AT52:BD52"/>
    <mergeCell ref="BE52:BI52"/>
    <mergeCell ref="CF52:CK52"/>
    <mergeCell ref="CL52:CQ52"/>
    <mergeCell ref="CR52:CW52"/>
    <mergeCell ref="CX52:DC52"/>
    <mergeCell ref="DJ51:DO51"/>
    <mergeCell ref="DP51:DU51"/>
    <mergeCell ref="CF51:CK51"/>
    <mergeCell ref="CL51:CQ51"/>
    <mergeCell ref="DD52:DI52"/>
    <mergeCell ref="DJ52:DO52"/>
    <mergeCell ref="DP52:DU52"/>
    <mergeCell ref="B53:J53"/>
    <mergeCell ref="K53:P53"/>
    <mergeCell ref="Q53:AM53"/>
    <mergeCell ref="AN53:AS53"/>
    <mergeCell ref="AT53:BD53"/>
    <mergeCell ref="BE53:BI53"/>
    <mergeCell ref="BJ53:BM53"/>
    <mergeCell ref="DJ53:DO53"/>
    <mergeCell ref="DP53:DU53"/>
    <mergeCell ref="BN53:CE53"/>
    <mergeCell ref="CF53:CK53"/>
    <mergeCell ref="CL53:CQ53"/>
    <mergeCell ref="CR53:CW53"/>
    <mergeCell ref="B54:J54"/>
    <mergeCell ref="K54:P54"/>
    <mergeCell ref="Q54:AM54"/>
    <mergeCell ref="AN54:AS54"/>
    <mergeCell ref="AT54:BD54"/>
    <mergeCell ref="BE54:BI54"/>
    <mergeCell ref="CX53:DC53"/>
    <mergeCell ref="DD53:DI53"/>
    <mergeCell ref="CF54:CK54"/>
    <mergeCell ref="CL54:CQ54"/>
    <mergeCell ref="CR54:CW54"/>
    <mergeCell ref="CX54:DC54"/>
    <mergeCell ref="BJ54:BM54"/>
    <mergeCell ref="BN54:CE54"/>
    <mergeCell ref="DD54:DI54"/>
    <mergeCell ref="DJ54:DO54"/>
    <mergeCell ref="DP54:DU54"/>
    <mergeCell ref="B55:J55"/>
    <mergeCell ref="K55:P55"/>
    <mergeCell ref="Q55:AM55"/>
    <mergeCell ref="AN55:AS55"/>
    <mergeCell ref="AT55:BD55"/>
    <mergeCell ref="BE55:BI55"/>
    <mergeCell ref="BJ55:BM55"/>
    <mergeCell ref="DJ55:DO55"/>
    <mergeCell ref="DP55:DU55"/>
    <mergeCell ref="BN55:CE55"/>
    <mergeCell ref="CF55:CK55"/>
    <mergeCell ref="CL55:CQ55"/>
    <mergeCell ref="CR55:CW55"/>
    <mergeCell ref="B56:J56"/>
    <mergeCell ref="K56:P56"/>
    <mergeCell ref="Q56:AM56"/>
    <mergeCell ref="AN56:AS56"/>
    <mergeCell ref="CX55:DC55"/>
    <mergeCell ref="DD55:DI55"/>
    <mergeCell ref="CF56:CK56"/>
    <mergeCell ref="CL56:CQ56"/>
    <mergeCell ref="CR56:CW56"/>
    <mergeCell ref="CX56:DC56"/>
    <mergeCell ref="AT56:BD56"/>
    <mergeCell ref="BE56:BI56"/>
    <mergeCell ref="BJ56:BM56"/>
    <mergeCell ref="BN56:CE56"/>
    <mergeCell ref="DD56:DI56"/>
    <mergeCell ref="DJ56:DO56"/>
    <mergeCell ref="DP56:DU56"/>
    <mergeCell ref="B57:J57"/>
    <mergeCell ref="K57:P57"/>
    <mergeCell ref="Q57:AM57"/>
    <mergeCell ref="AN57:AS57"/>
    <mergeCell ref="AT57:BD57"/>
    <mergeCell ref="BE57:BI57"/>
    <mergeCell ref="BJ57:BM57"/>
    <mergeCell ref="CX57:DC57"/>
    <mergeCell ref="DD57:DI57"/>
    <mergeCell ref="DJ57:DO57"/>
    <mergeCell ref="DP57:DU57"/>
    <mergeCell ref="BN57:CE57"/>
    <mergeCell ref="CF57:CK57"/>
    <mergeCell ref="CL57:CQ57"/>
    <mergeCell ref="CR57:CW57"/>
    <mergeCell ref="AT58:BD58"/>
    <mergeCell ref="BE58:BI58"/>
    <mergeCell ref="BJ58:BM58"/>
    <mergeCell ref="BN58:CE58"/>
    <mergeCell ref="B58:J58"/>
    <mergeCell ref="K58:P58"/>
    <mergeCell ref="Q58:AM58"/>
    <mergeCell ref="AN58:AS58"/>
    <mergeCell ref="DP58:DU58"/>
    <mergeCell ref="B59:J59"/>
    <mergeCell ref="K59:P59"/>
    <mergeCell ref="Q59:AM59"/>
    <mergeCell ref="AN59:AS59"/>
    <mergeCell ref="AT59:BD59"/>
    <mergeCell ref="BE59:BI59"/>
    <mergeCell ref="BJ59:BM59"/>
    <mergeCell ref="CF58:CK58"/>
    <mergeCell ref="CL58:CQ58"/>
    <mergeCell ref="BN59:CE59"/>
    <mergeCell ref="CF59:CK59"/>
    <mergeCell ref="CL59:CQ59"/>
    <mergeCell ref="CR59:CW59"/>
    <mergeCell ref="DD58:DI58"/>
    <mergeCell ref="DJ58:DO58"/>
    <mergeCell ref="CR58:CW58"/>
    <mergeCell ref="CX58:DC58"/>
    <mergeCell ref="DJ59:DO59"/>
    <mergeCell ref="CX59:DC59"/>
    <mergeCell ref="B60:J60"/>
    <mergeCell ref="K60:P60"/>
    <mergeCell ref="Q60:AM60"/>
    <mergeCell ref="AN60:AS60"/>
    <mergeCell ref="AT60:BD60"/>
    <mergeCell ref="BE60:BI60"/>
    <mergeCell ref="BJ60:BM60"/>
    <mergeCell ref="BN60:CE60"/>
    <mergeCell ref="CF60:CK60"/>
    <mergeCell ref="CL60:CQ60"/>
    <mergeCell ref="CR60:CW60"/>
    <mergeCell ref="CX60:DC60"/>
    <mergeCell ref="BJ62:BM62"/>
    <mergeCell ref="BN62:CE62"/>
    <mergeCell ref="B61:J61"/>
    <mergeCell ref="K61:P61"/>
    <mergeCell ref="Q61:AM61"/>
    <mergeCell ref="AN61:AS61"/>
    <mergeCell ref="AT61:BD61"/>
    <mergeCell ref="BE61:BI61"/>
    <mergeCell ref="BJ63:BM63"/>
    <mergeCell ref="BN63:CE63"/>
    <mergeCell ref="BJ61:BM61"/>
    <mergeCell ref="CX61:DC61"/>
    <mergeCell ref="B62:J62"/>
    <mergeCell ref="K62:P62"/>
    <mergeCell ref="Q62:AM62"/>
    <mergeCell ref="AN62:AS62"/>
    <mergeCell ref="AT62:BD62"/>
    <mergeCell ref="BE62:BI62"/>
    <mergeCell ref="B63:J63"/>
    <mergeCell ref="K63:P63"/>
    <mergeCell ref="Q63:AM63"/>
    <mergeCell ref="AN63:AS63"/>
    <mergeCell ref="AT63:BD63"/>
    <mergeCell ref="BE63:BI63"/>
    <mergeCell ref="CF63:CK63"/>
    <mergeCell ref="CL63:CQ63"/>
    <mergeCell ref="CR63:CW63"/>
    <mergeCell ref="CL62:CQ62"/>
    <mergeCell ref="CR62:CW62"/>
    <mergeCell ref="CX63:DC63"/>
    <mergeCell ref="CF62:CK62"/>
    <mergeCell ref="CX62:DC62"/>
    <mergeCell ref="B64:J64"/>
    <mergeCell ref="K64:P64"/>
    <mergeCell ref="Q64:AM64"/>
    <mergeCell ref="AN64:AS64"/>
    <mergeCell ref="AT64:BD64"/>
    <mergeCell ref="BE64:BI64"/>
    <mergeCell ref="BJ64:BM64"/>
    <mergeCell ref="BN64:CE64"/>
    <mergeCell ref="CF64:CK64"/>
    <mergeCell ref="CR65:CW65"/>
    <mergeCell ref="CX65:DC65"/>
    <mergeCell ref="AT65:BD65"/>
    <mergeCell ref="BE65:BI65"/>
    <mergeCell ref="BJ65:BM65"/>
    <mergeCell ref="BN65:CE65"/>
    <mergeCell ref="CL64:CQ64"/>
    <mergeCell ref="CF65:CK65"/>
    <mergeCell ref="CL65:CQ65"/>
    <mergeCell ref="B65:J65"/>
    <mergeCell ref="K65:P65"/>
    <mergeCell ref="Q65:AM65"/>
    <mergeCell ref="AN65:AS65"/>
    <mergeCell ref="AT66:BD66"/>
    <mergeCell ref="BE66:BI66"/>
    <mergeCell ref="BJ66:BM66"/>
    <mergeCell ref="BN66:CE66"/>
    <mergeCell ref="B66:J66"/>
    <mergeCell ref="K66:P66"/>
    <mergeCell ref="Q66:AM66"/>
    <mergeCell ref="AN66:AS66"/>
    <mergeCell ref="CF66:CK66"/>
    <mergeCell ref="B67:J67"/>
    <mergeCell ref="K67:P67"/>
    <mergeCell ref="Q67:AM67"/>
    <mergeCell ref="AN67:AS67"/>
    <mergeCell ref="AT67:BD67"/>
    <mergeCell ref="BE67:BI67"/>
    <mergeCell ref="BJ67:BM67"/>
    <mergeCell ref="BN67:CE67"/>
    <mergeCell ref="CF67:CK67"/>
    <mergeCell ref="B69:J69"/>
    <mergeCell ref="K69:P69"/>
    <mergeCell ref="Q69:AM69"/>
    <mergeCell ref="AN69:AS69"/>
    <mergeCell ref="BJ68:BM68"/>
    <mergeCell ref="CX68:DC68"/>
    <mergeCell ref="CR69:CW69"/>
    <mergeCell ref="CX69:DC69"/>
    <mergeCell ref="CR68:CW68"/>
    <mergeCell ref="DD69:DI69"/>
    <mergeCell ref="DJ69:DO69"/>
    <mergeCell ref="BJ69:BM69"/>
    <mergeCell ref="BN69:CE69"/>
    <mergeCell ref="CF69:CK69"/>
    <mergeCell ref="CL69:CQ69"/>
    <mergeCell ref="DP69:DU69"/>
    <mergeCell ref="B70:J70"/>
    <mergeCell ref="K70:P70"/>
    <mergeCell ref="Q70:AM70"/>
    <mergeCell ref="AN70:AS70"/>
    <mergeCell ref="AT70:BD70"/>
    <mergeCell ref="BE70:BI70"/>
    <mergeCell ref="BJ70:BM70"/>
    <mergeCell ref="BN70:CE70"/>
    <mergeCell ref="CF70:CK70"/>
    <mergeCell ref="BJ71:BM71"/>
    <mergeCell ref="BN71:CE71"/>
    <mergeCell ref="CL70:CQ70"/>
    <mergeCell ref="CR70:CW70"/>
    <mergeCell ref="CX70:DC70"/>
    <mergeCell ref="DD70:DI70"/>
    <mergeCell ref="CF71:CK71"/>
    <mergeCell ref="CL71:CQ71"/>
    <mergeCell ref="CR71:CW71"/>
    <mergeCell ref="CX71:DC71"/>
    <mergeCell ref="B71:J71"/>
    <mergeCell ref="K71:P71"/>
    <mergeCell ref="Q71:AM71"/>
    <mergeCell ref="AN71:AS71"/>
    <mergeCell ref="AT71:BD71"/>
    <mergeCell ref="BE71:BI71"/>
    <mergeCell ref="DJ70:DO70"/>
    <mergeCell ref="DP70:DU70"/>
    <mergeCell ref="DD71:DI71"/>
    <mergeCell ref="DJ71:DO71"/>
    <mergeCell ref="DP71:DU71"/>
    <mergeCell ref="B72:J72"/>
    <mergeCell ref="K72:P72"/>
    <mergeCell ref="Q72:AM72"/>
    <mergeCell ref="AN72:AS72"/>
    <mergeCell ref="AT72:BD72"/>
    <mergeCell ref="BE72:BI72"/>
    <mergeCell ref="BJ72:BM72"/>
    <mergeCell ref="DJ72:DO72"/>
    <mergeCell ref="DP72:DU72"/>
    <mergeCell ref="BN72:CE72"/>
    <mergeCell ref="CF72:CK72"/>
    <mergeCell ref="CL72:CQ72"/>
    <mergeCell ref="CR72:CW72"/>
    <mergeCell ref="B73:J73"/>
    <mergeCell ref="K73:P73"/>
    <mergeCell ref="Q73:AM73"/>
    <mergeCell ref="AN73:AS73"/>
    <mergeCell ref="CX72:DC72"/>
    <mergeCell ref="DD72:DI72"/>
    <mergeCell ref="AT73:BD73"/>
    <mergeCell ref="BE73:BI73"/>
    <mergeCell ref="CR73:CW73"/>
    <mergeCell ref="CX73:DC73"/>
    <mergeCell ref="DD73:DI73"/>
    <mergeCell ref="DJ73:DO73"/>
    <mergeCell ref="BJ73:BM73"/>
    <mergeCell ref="BN73:CE73"/>
    <mergeCell ref="CF73:CK73"/>
    <mergeCell ref="CL73:CQ73"/>
    <mergeCell ref="DP73:DU73"/>
    <mergeCell ref="B74:J74"/>
    <mergeCell ref="K74:P74"/>
    <mergeCell ref="Q74:AM74"/>
    <mergeCell ref="AN74:AS74"/>
    <mergeCell ref="AT74:BD74"/>
    <mergeCell ref="BE74:BI74"/>
    <mergeCell ref="BJ74:BM74"/>
    <mergeCell ref="BN74:CE74"/>
    <mergeCell ref="CF74:CK74"/>
    <mergeCell ref="BJ75:BM75"/>
    <mergeCell ref="BN75:CE75"/>
    <mergeCell ref="CL74:CQ74"/>
    <mergeCell ref="CR74:CW74"/>
    <mergeCell ref="CX74:DC74"/>
    <mergeCell ref="DD74:DI74"/>
    <mergeCell ref="CF75:CK75"/>
    <mergeCell ref="CL75:CQ75"/>
    <mergeCell ref="CR75:CW75"/>
    <mergeCell ref="CX75:DC75"/>
    <mergeCell ref="B75:J75"/>
    <mergeCell ref="K75:P75"/>
    <mergeCell ref="Q75:AM75"/>
    <mergeCell ref="AN75:AS75"/>
    <mergeCell ref="AT75:BD75"/>
    <mergeCell ref="BE75:BI75"/>
    <mergeCell ref="DJ74:DO74"/>
    <mergeCell ref="DP74:DU74"/>
    <mergeCell ref="DD75:DI75"/>
    <mergeCell ref="DJ75:DO75"/>
    <mergeCell ref="DP75:DU75"/>
    <mergeCell ref="B76:J76"/>
    <mergeCell ref="K76:P76"/>
    <mergeCell ref="Q76:AM76"/>
    <mergeCell ref="AN76:AS76"/>
    <mergeCell ref="AT76:BD76"/>
    <mergeCell ref="BE76:BI76"/>
    <mergeCell ref="BJ76:BM76"/>
    <mergeCell ref="CX76:DC76"/>
    <mergeCell ref="DD76:DI76"/>
    <mergeCell ref="DJ76:DO76"/>
    <mergeCell ref="DP76:DU76"/>
    <mergeCell ref="BN76:CE76"/>
    <mergeCell ref="CF76:CK76"/>
    <mergeCell ref="CL76:CQ76"/>
    <mergeCell ref="CR76:CW76"/>
    <mergeCell ref="DD77:DI77"/>
    <mergeCell ref="DJ77:DO77"/>
    <mergeCell ref="BW89:DC89"/>
    <mergeCell ref="DD89:DI89"/>
    <mergeCell ref="DJ89:DO89"/>
    <mergeCell ref="DD79:DI79"/>
    <mergeCell ref="CL79:CQ79"/>
    <mergeCell ref="CR79:CW79"/>
    <mergeCell ref="CX79:DC79"/>
    <mergeCell ref="CL78:CQ78"/>
    <mergeCell ref="DP91:DU91"/>
    <mergeCell ref="BW92:DC92"/>
    <mergeCell ref="DD92:DI92"/>
    <mergeCell ref="DJ92:DO92"/>
    <mergeCell ref="DP92:DU92"/>
    <mergeCell ref="CR78:CW78"/>
    <mergeCell ref="DP78:DU78"/>
    <mergeCell ref="DP79:DU79"/>
    <mergeCell ref="AK111:AQ111"/>
    <mergeCell ref="AR111:AX111"/>
    <mergeCell ref="AR110:AX110"/>
    <mergeCell ref="AR107:AX107"/>
    <mergeCell ref="AR109:AX109"/>
    <mergeCell ref="BW91:DC91"/>
    <mergeCell ref="AA93:BA93"/>
    <mergeCell ref="BB93:BR93"/>
    <mergeCell ref="CA98:CF98"/>
    <mergeCell ref="CG98:CL98"/>
    <mergeCell ref="DP89:DU89"/>
    <mergeCell ref="BW90:DC90"/>
    <mergeCell ref="DD90:DI90"/>
    <mergeCell ref="DJ90:DO90"/>
    <mergeCell ref="DP90:DU90"/>
    <mergeCell ref="BW94:DC94"/>
    <mergeCell ref="BW93:DC93"/>
    <mergeCell ref="DD93:DI93"/>
    <mergeCell ref="DD91:DI91"/>
    <mergeCell ref="DJ91:DO91"/>
    <mergeCell ref="AK112:AQ112"/>
    <mergeCell ref="AR112:AX112"/>
    <mergeCell ref="G126:AC126"/>
    <mergeCell ref="AD126:AJ126"/>
    <mergeCell ref="AK126:AQ126"/>
    <mergeCell ref="AR126:AX126"/>
    <mergeCell ref="AR119:AX119"/>
    <mergeCell ref="AR116:AX116"/>
    <mergeCell ref="AR113:AX113"/>
    <mergeCell ref="AK117:AQ117"/>
    <mergeCell ref="G136:BL136"/>
    <mergeCell ref="G133:BL133"/>
    <mergeCell ref="AR127:AX127"/>
    <mergeCell ref="G135:BL135"/>
    <mergeCell ref="G138:AC138"/>
    <mergeCell ref="AD137:BL137"/>
    <mergeCell ref="AD138:BL138"/>
    <mergeCell ref="AR128:AX128"/>
    <mergeCell ref="AD130:AJ130"/>
    <mergeCell ref="AK130:AQ130"/>
    <mergeCell ref="AR130:AX130"/>
    <mergeCell ref="G134:BL134"/>
    <mergeCell ref="AK146:BL146"/>
    <mergeCell ref="G141:AC141"/>
    <mergeCell ref="G142:AC142"/>
    <mergeCell ref="G143:AC143"/>
    <mergeCell ref="AD143:AJ143"/>
    <mergeCell ref="G139:AC139"/>
    <mergeCell ref="G140:AC140"/>
    <mergeCell ref="AD140:AJ140"/>
    <mergeCell ref="AK140:AQ140"/>
    <mergeCell ref="AY140:BE140"/>
    <mergeCell ref="AK147:BL147"/>
    <mergeCell ref="G148:AC148"/>
    <mergeCell ref="AD148:AJ148"/>
    <mergeCell ref="AK148:BL148"/>
    <mergeCell ref="G144:AC144"/>
    <mergeCell ref="AD144:BL144"/>
    <mergeCell ref="G145:AC145"/>
    <mergeCell ref="G146:AC146"/>
    <mergeCell ref="AD146:AJ146"/>
    <mergeCell ref="AD145:BL145"/>
    <mergeCell ref="A163:F163"/>
    <mergeCell ref="A166:F166"/>
    <mergeCell ref="A171:F171"/>
    <mergeCell ref="G147:AC147"/>
    <mergeCell ref="AD147:AJ147"/>
    <mergeCell ref="A154:F154"/>
    <mergeCell ref="A153:F153"/>
    <mergeCell ref="A152:F152"/>
    <mergeCell ref="A151:F151"/>
    <mergeCell ref="A174:F174"/>
    <mergeCell ref="G174:AF174"/>
    <mergeCell ref="AG174:AM174"/>
    <mergeCell ref="AN174:AT174"/>
    <mergeCell ref="AU172:BD172"/>
    <mergeCell ref="A172:F172"/>
    <mergeCell ref="G172:AF172"/>
    <mergeCell ref="AG172:AM172"/>
    <mergeCell ref="AN172:AT172"/>
    <mergeCell ref="A176:F176"/>
    <mergeCell ref="G176:AF176"/>
    <mergeCell ref="AG176:AM176"/>
    <mergeCell ref="AN176:AT176"/>
    <mergeCell ref="AU173:BD173"/>
    <mergeCell ref="A175:F175"/>
    <mergeCell ref="G175:AF175"/>
    <mergeCell ref="AG175:AM175"/>
    <mergeCell ref="AN175:AT175"/>
    <mergeCell ref="AU174:BD174"/>
    <mergeCell ref="A178:F178"/>
    <mergeCell ref="G178:AF178"/>
    <mergeCell ref="AG178:AM178"/>
    <mergeCell ref="AN178:AT178"/>
    <mergeCell ref="AU175:BD175"/>
    <mergeCell ref="A177:F177"/>
    <mergeCell ref="G177:AF177"/>
    <mergeCell ref="AG177:AM177"/>
    <mergeCell ref="AN177:AT177"/>
    <mergeCell ref="AU176:BD176"/>
    <mergeCell ref="A180:F180"/>
    <mergeCell ref="G180:AF180"/>
    <mergeCell ref="AG180:AM180"/>
    <mergeCell ref="AN180:AT180"/>
    <mergeCell ref="AU177:BD177"/>
    <mergeCell ref="A179:F179"/>
    <mergeCell ref="G179:AF179"/>
    <mergeCell ref="AG179:AM179"/>
    <mergeCell ref="AN179:AT179"/>
    <mergeCell ref="AU178:BD178"/>
    <mergeCell ref="A182:F182"/>
    <mergeCell ref="G182:AF182"/>
    <mergeCell ref="AG182:AM182"/>
    <mergeCell ref="AN182:AT182"/>
    <mergeCell ref="AU179:BD179"/>
    <mergeCell ref="A181:F181"/>
    <mergeCell ref="G181:AF181"/>
    <mergeCell ref="AG181:AM181"/>
    <mergeCell ref="AN181:AT181"/>
    <mergeCell ref="AU180:BD180"/>
    <mergeCell ref="G185:AF185"/>
    <mergeCell ref="AG185:AM185"/>
    <mergeCell ref="AN185:AT185"/>
    <mergeCell ref="AU185:BD185"/>
    <mergeCell ref="AU181:BD181"/>
    <mergeCell ref="A183:F183"/>
    <mergeCell ref="G183:AF183"/>
    <mergeCell ref="AG183:AM183"/>
    <mergeCell ref="AN183:AT183"/>
    <mergeCell ref="AU182:BD182"/>
  </mergeCells>
  <phoneticPr fontId="0" type="noConversion"/>
  <pageMargins left="0.25" right="0.25" top="0.25" bottom="0.5" header="0.25" footer="0.25"/>
  <pageSetup scale="44" fitToHeight="5" orientation="landscape" r:id="rId2"/>
  <headerFooter alignWithMargins="0">
    <oddFooter>&amp;CPage &amp;P of &amp;N</oddFooter>
  </headerFooter>
  <rowBreaks count="1" manualBreakCount="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I231"/>
  <sheetViews>
    <sheetView zoomScale="50" workbookViewId="0">
      <selection activeCell="B3" sqref="B3:G3"/>
    </sheetView>
  </sheetViews>
  <sheetFormatPr defaultRowHeight="15.75" x14ac:dyDescent="0.25"/>
  <cols>
    <col min="1" max="1" width="2.28515625" style="451" customWidth="1"/>
    <col min="2" max="104" width="2.42578125" style="451" customWidth="1"/>
    <col min="105" max="125" width="2.42578125" style="827" customWidth="1"/>
    <col min="126" max="126" width="2.28515625" style="827" customWidth="1"/>
    <col min="127" max="16384" width="9.140625" style="827"/>
  </cols>
  <sheetData>
    <row r="1" spans="1:125" s="448" customFormat="1" ht="35.25" x14ac:dyDescent="0.5">
      <c r="A1" s="447"/>
      <c r="B1" s="1535" t="s">
        <v>593</v>
      </c>
      <c r="C1" s="1536"/>
      <c r="D1" s="1536"/>
      <c r="E1" s="1536"/>
      <c r="F1" s="1536"/>
      <c r="G1" s="1536"/>
      <c r="H1" s="1536"/>
      <c r="I1" s="1536"/>
      <c r="J1" s="1536"/>
      <c r="K1" s="1536"/>
      <c r="L1" s="1537"/>
      <c r="M1" s="1535" t="s">
        <v>717</v>
      </c>
      <c r="N1" s="1536"/>
      <c r="O1" s="1536"/>
      <c r="P1" s="1536"/>
      <c r="Q1" s="1536"/>
      <c r="R1" s="1536"/>
      <c r="S1" s="1536"/>
      <c r="T1" s="1536"/>
      <c r="U1" s="1536"/>
      <c r="V1" s="1536"/>
      <c r="W1" s="1538"/>
      <c r="X1" s="1538"/>
      <c r="Y1" s="1538"/>
      <c r="Z1" s="1538"/>
      <c r="AA1" s="1538"/>
      <c r="AB1" s="1538"/>
      <c r="AC1" s="1538"/>
      <c r="AD1" s="1538"/>
      <c r="AE1" s="1538"/>
      <c r="AF1" s="1538"/>
      <c r="AG1" s="1538"/>
      <c r="AH1" s="1538"/>
      <c r="AI1" s="1538"/>
      <c r="AJ1" s="1538"/>
      <c r="AK1" s="1538"/>
      <c r="AL1" s="1538"/>
      <c r="AM1" s="1538"/>
      <c r="AN1" s="1538"/>
      <c r="AO1" s="1538"/>
      <c r="AP1" s="1538"/>
      <c r="AQ1" s="1538"/>
      <c r="AR1" s="1538"/>
      <c r="AS1" s="1538"/>
      <c r="AT1" s="1538"/>
      <c r="AU1" s="1538"/>
      <c r="AV1" s="1538"/>
      <c r="AW1" s="1538"/>
      <c r="AX1" s="1538"/>
      <c r="AY1" s="1538"/>
      <c r="AZ1" s="1538"/>
      <c r="BA1" s="1538"/>
      <c r="BB1" s="1538"/>
      <c r="BC1" s="1538"/>
      <c r="BD1" s="1538"/>
      <c r="BE1" s="1538"/>
      <c r="BF1" s="1538"/>
      <c r="BG1" s="1538"/>
      <c r="BH1" s="1538"/>
      <c r="BI1" s="1538"/>
      <c r="BJ1" s="1538"/>
      <c r="BK1" s="1538"/>
      <c r="BL1" s="1538"/>
      <c r="BM1" s="1538"/>
      <c r="BN1" s="1538"/>
      <c r="BO1" s="1538"/>
      <c r="BP1" s="1538"/>
      <c r="BQ1" s="1538"/>
      <c r="BR1" s="1538"/>
      <c r="BS1" s="1538"/>
      <c r="BT1" s="1538"/>
      <c r="BU1" s="1538"/>
      <c r="BV1" s="1538"/>
      <c r="BW1" s="1538"/>
      <c r="BX1" s="1538"/>
      <c r="BY1" s="1538"/>
      <c r="BZ1" s="1538"/>
      <c r="CA1" s="1538"/>
      <c r="CB1" s="1538"/>
      <c r="CC1" s="1538"/>
      <c r="CD1" s="1538"/>
      <c r="CE1" s="1538"/>
      <c r="CF1" s="1538"/>
      <c r="CG1" s="1538"/>
      <c r="CH1" s="1538"/>
      <c r="CI1" s="1538"/>
      <c r="CJ1" s="1538"/>
      <c r="CK1" s="1538"/>
      <c r="CL1" s="1538"/>
      <c r="CM1" s="1538"/>
      <c r="CN1" s="1538"/>
      <c r="CO1" s="1538"/>
      <c r="CP1" s="1538"/>
      <c r="CQ1" s="1538"/>
      <c r="CR1" s="1538"/>
      <c r="CS1" s="1538"/>
      <c r="CT1" s="1538"/>
      <c r="CU1" s="1538"/>
      <c r="CV1" s="1538"/>
      <c r="CW1" s="1538"/>
      <c r="CX1" s="1538"/>
      <c r="CY1" s="1538"/>
      <c r="CZ1" s="1538"/>
      <c r="DA1" s="1538"/>
      <c r="DB1" s="1538"/>
      <c r="DC1" s="1538"/>
      <c r="DD1" s="1538"/>
      <c r="DE1" s="1538"/>
      <c r="DF1" s="1538"/>
      <c r="DG1" s="1538"/>
      <c r="DH1" s="1538"/>
      <c r="DI1" s="1538"/>
      <c r="DJ1" s="1539"/>
      <c r="DK1" s="1526" t="s">
        <v>594</v>
      </c>
      <c r="DL1" s="1526"/>
      <c r="DM1" s="1526"/>
      <c r="DN1" s="1526"/>
      <c r="DO1" s="1526"/>
      <c r="DP1" s="1526"/>
      <c r="DQ1" s="1526"/>
      <c r="DR1" s="1526"/>
      <c r="DS1" s="1526"/>
      <c r="DT1" s="1526"/>
      <c r="DU1" s="1526"/>
    </row>
    <row r="2" spans="1:125" s="450" customFormat="1" ht="38.25" x14ac:dyDescent="0.65">
      <c r="A2" s="449"/>
      <c r="B2" s="1527" t="s">
        <v>595</v>
      </c>
      <c r="C2" s="1528"/>
      <c r="D2" s="1528"/>
      <c r="E2" s="1528"/>
      <c r="F2" s="1528"/>
      <c r="G2" s="1528"/>
      <c r="H2" s="1528"/>
      <c r="I2" s="1528"/>
      <c r="J2" s="1528"/>
      <c r="K2" s="1528"/>
      <c r="L2" s="1529"/>
      <c r="M2" s="1530" t="s">
        <v>363</v>
      </c>
      <c r="N2" s="1531"/>
      <c r="O2" s="1531"/>
      <c r="P2" s="1531"/>
      <c r="Q2" s="1531"/>
      <c r="R2" s="1531"/>
      <c r="S2" s="1531"/>
      <c r="T2" s="1531"/>
      <c r="U2" s="1531"/>
      <c r="V2" s="1531"/>
      <c r="W2" s="1532"/>
      <c r="X2" s="1532"/>
      <c r="Y2" s="1532"/>
      <c r="Z2" s="1532"/>
      <c r="AA2" s="1532"/>
      <c r="AB2" s="1532"/>
      <c r="AC2" s="1532"/>
      <c r="AD2" s="1532"/>
      <c r="AE2" s="1532"/>
      <c r="AF2" s="1532"/>
      <c r="AG2" s="1532"/>
      <c r="AH2" s="1532"/>
      <c r="AI2" s="1532"/>
      <c r="AJ2" s="1532"/>
      <c r="AK2" s="1532"/>
      <c r="AL2" s="1532"/>
      <c r="AM2" s="1532"/>
      <c r="AN2" s="1532"/>
      <c r="AO2" s="1532"/>
      <c r="AP2" s="1532"/>
      <c r="AQ2" s="1532"/>
      <c r="AR2" s="1532"/>
      <c r="AS2" s="1532"/>
      <c r="AT2" s="1532"/>
      <c r="AU2" s="1532"/>
      <c r="AV2" s="1532"/>
      <c r="AW2" s="1532"/>
      <c r="AX2" s="1532"/>
      <c r="AY2" s="1532"/>
      <c r="AZ2" s="1532"/>
      <c r="BA2" s="1532"/>
      <c r="BB2" s="1532"/>
      <c r="BC2" s="1532"/>
      <c r="BD2" s="1532"/>
      <c r="BE2" s="1532"/>
      <c r="BF2" s="1532"/>
      <c r="BG2" s="1532"/>
      <c r="BH2" s="1532"/>
      <c r="BI2" s="1532"/>
      <c r="BJ2" s="1532"/>
      <c r="BK2" s="1532"/>
      <c r="BL2" s="1532"/>
      <c r="BM2" s="1532"/>
      <c r="BN2" s="1532"/>
      <c r="BO2" s="1532"/>
      <c r="BP2" s="1532"/>
      <c r="BQ2" s="1532"/>
      <c r="BR2" s="1532"/>
      <c r="BS2" s="1532"/>
      <c r="BT2" s="1532"/>
      <c r="BU2" s="1532"/>
      <c r="BV2" s="1532"/>
      <c r="BW2" s="1532"/>
      <c r="BX2" s="1532"/>
      <c r="BY2" s="1532"/>
      <c r="BZ2" s="1532"/>
      <c r="CA2" s="1532"/>
      <c r="CB2" s="1532"/>
      <c r="CC2" s="1532"/>
      <c r="CD2" s="1532"/>
      <c r="CE2" s="1532"/>
      <c r="CF2" s="1532"/>
      <c r="CG2" s="1532"/>
      <c r="CH2" s="1532"/>
      <c r="CI2" s="1532"/>
      <c r="CJ2" s="1532"/>
      <c r="CK2" s="1532"/>
      <c r="CL2" s="1532"/>
      <c r="CM2" s="1532"/>
      <c r="CN2" s="1532"/>
      <c r="CO2" s="1532"/>
      <c r="CP2" s="1532"/>
      <c r="CQ2" s="1532"/>
      <c r="CR2" s="1532"/>
      <c r="CS2" s="1532"/>
      <c r="CT2" s="1532"/>
      <c r="CU2" s="1532"/>
      <c r="CV2" s="1532"/>
      <c r="CW2" s="1532"/>
      <c r="CX2" s="1532"/>
      <c r="CY2" s="1532"/>
      <c r="CZ2" s="1532"/>
      <c r="DA2" s="1532"/>
      <c r="DB2" s="1532"/>
      <c r="DC2" s="1532"/>
      <c r="DD2" s="1532"/>
      <c r="DE2" s="1532"/>
      <c r="DF2" s="1532"/>
      <c r="DG2" s="1532"/>
      <c r="DH2" s="1532"/>
      <c r="DI2" s="1532"/>
      <c r="DJ2" s="1533"/>
      <c r="DK2" s="1534" t="s">
        <v>596</v>
      </c>
      <c r="DL2" s="1534"/>
      <c r="DM2" s="1534"/>
      <c r="DN2" s="1534"/>
      <c r="DO2" s="1534"/>
      <c r="DP2" s="1534"/>
      <c r="DQ2" s="1534"/>
      <c r="DR2" s="1534"/>
      <c r="DS2" s="1534"/>
      <c r="DT2" s="1534"/>
      <c r="DU2" s="1534"/>
    </row>
    <row r="3" spans="1:125" s="450" customFormat="1" ht="39" thickBot="1" x14ac:dyDescent="0.7">
      <c r="A3" s="449"/>
      <c r="B3" s="1545">
        <v>20</v>
      </c>
      <c r="C3" s="1546"/>
      <c r="D3" s="1546"/>
      <c r="E3" s="1546"/>
      <c r="F3" s="1546"/>
      <c r="G3" s="1546"/>
      <c r="H3" s="1547" t="str">
        <f>FAC!B3</f>
        <v>__ __</v>
      </c>
      <c r="I3" s="1547"/>
      <c r="J3" s="1547"/>
      <c r="K3" s="1548"/>
      <c r="L3" s="1549"/>
      <c r="M3" s="1530" t="s">
        <v>101</v>
      </c>
      <c r="N3" s="1532"/>
      <c r="O3" s="1532"/>
      <c r="P3" s="1532"/>
      <c r="Q3" s="1532"/>
      <c r="R3" s="1532"/>
      <c r="S3" s="1532"/>
      <c r="T3" s="1532"/>
      <c r="U3" s="1532"/>
      <c r="V3" s="1532"/>
      <c r="W3" s="1532"/>
      <c r="X3" s="1532"/>
      <c r="Y3" s="1532"/>
      <c r="Z3" s="1532"/>
      <c r="AA3" s="1532"/>
      <c r="AB3" s="1532"/>
      <c r="AC3" s="1532"/>
      <c r="AD3" s="1532"/>
      <c r="AE3" s="1532"/>
      <c r="AF3" s="1532"/>
      <c r="AG3" s="1532"/>
      <c r="AH3" s="1532"/>
      <c r="AI3" s="1532"/>
      <c r="AJ3" s="1532"/>
      <c r="AK3" s="1532"/>
      <c r="AL3" s="1532"/>
      <c r="AM3" s="1532"/>
      <c r="AN3" s="1532"/>
      <c r="AO3" s="1532"/>
      <c r="AP3" s="1532"/>
      <c r="AQ3" s="1532"/>
      <c r="AR3" s="1532"/>
      <c r="AS3" s="1532"/>
      <c r="AT3" s="1532"/>
      <c r="AU3" s="1532"/>
      <c r="AV3" s="1532"/>
      <c r="AW3" s="1532"/>
      <c r="AX3" s="1532"/>
      <c r="AY3" s="1532"/>
      <c r="AZ3" s="1532"/>
      <c r="BA3" s="1532"/>
      <c r="BB3" s="1532"/>
      <c r="BC3" s="1532"/>
      <c r="BD3" s="1532"/>
      <c r="BE3" s="1532"/>
      <c r="BF3" s="1532"/>
      <c r="BG3" s="1532"/>
      <c r="BH3" s="1532"/>
      <c r="BI3" s="1532"/>
      <c r="BJ3" s="1532"/>
      <c r="BK3" s="1532"/>
      <c r="BL3" s="1532"/>
      <c r="BM3" s="1532"/>
      <c r="BN3" s="1532"/>
      <c r="BO3" s="1532"/>
      <c r="BP3" s="1532"/>
      <c r="BQ3" s="1532"/>
      <c r="BR3" s="1532"/>
      <c r="BS3" s="1532"/>
      <c r="BT3" s="1532"/>
      <c r="BU3" s="1532"/>
      <c r="BV3" s="1532"/>
      <c r="BW3" s="1532"/>
      <c r="BX3" s="1532"/>
      <c r="BY3" s="1532"/>
      <c r="BZ3" s="1532"/>
      <c r="CA3" s="1532"/>
      <c r="CB3" s="1532"/>
      <c r="CC3" s="1532"/>
      <c r="CD3" s="1532"/>
      <c r="CE3" s="1532"/>
      <c r="CF3" s="1532"/>
      <c r="CG3" s="1532"/>
      <c r="CH3" s="1532"/>
      <c r="CI3" s="1532"/>
      <c r="CJ3" s="1532"/>
      <c r="CK3" s="1532"/>
      <c r="CL3" s="1532"/>
      <c r="CM3" s="1532"/>
      <c r="CN3" s="1532"/>
      <c r="CO3" s="1532"/>
      <c r="CP3" s="1532"/>
      <c r="CQ3" s="1532"/>
      <c r="CR3" s="1532"/>
      <c r="CS3" s="1532"/>
      <c r="CT3" s="1532"/>
      <c r="CU3" s="1532"/>
      <c r="CV3" s="1532"/>
      <c r="CW3" s="1532"/>
      <c r="CX3" s="1532"/>
      <c r="CY3" s="1532"/>
      <c r="CZ3" s="1532"/>
      <c r="DA3" s="1532"/>
      <c r="DB3" s="1532"/>
      <c r="DC3" s="1532"/>
      <c r="DD3" s="1532"/>
      <c r="DE3" s="1532"/>
      <c r="DF3" s="1532"/>
      <c r="DG3" s="1532"/>
      <c r="DH3" s="1532"/>
      <c r="DI3" s="1532"/>
      <c r="DJ3" s="1533"/>
      <c r="DK3" s="1534" t="s">
        <v>102</v>
      </c>
      <c r="DL3" s="1534"/>
      <c r="DM3" s="1534"/>
      <c r="DN3" s="1534"/>
      <c r="DO3" s="1534"/>
      <c r="DP3" s="1534"/>
      <c r="DQ3" s="1534"/>
      <c r="DR3" s="1534"/>
      <c r="DS3" s="1534"/>
      <c r="DT3" s="1534"/>
      <c r="DU3" s="1534"/>
    </row>
    <row r="4" spans="1:125" ht="3.95" customHeight="1" thickBot="1" x14ac:dyDescent="0.3">
      <c r="B4" s="1540"/>
      <c r="C4" s="1541"/>
      <c r="D4" s="1541"/>
      <c r="E4" s="1541"/>
      <c r="F4" s="1541"/>
      <c r="G4" s="1541"/>
      <c r="H4" s="1541"/>
      <c r="I4" s="1541"/>
      <c r="J4" s="1541"/>
      <c r="K4" s="1541"/>
      <c r="L4" s="1542"/>
      <c r="M4" s="1543"/>
      <c r="N4" s="1543"/>
      <c r="O4" s="1543"/>
      <c r="P4" s="1543"/>
      <c r="Q4" s="1543"/>
      <c r="R4" s="1543"/>
      <c r="S4" s="1543"/>
      <c r="T4" s="1543"/>
      <c r="U4" s="1543"/>
      <c r="V4" s="1543"/>
      <c r="W4" s="1543"/>
      <c r="X4" s="1543"/>
      <c r="Y4" s="1543"/>
      <c r="Z4" s="1543"/>
      <c r="AA4" s="1543"/>
      <c r="AB4" s="1543"/>
      <c r="AC4" s="1543"/>
      <c r="AD4" s="1543"/>
      <c r="AE4" s="1543"/>
      <c r="AF4" s="1543"/>
      <c r="AG4" s="1543"/>
      <c r="AH4" s="1543"/>
      <c r="AI4" s="1543"/>
      <c r="AJ4" s="1543"/>
      <c r="AK4" s="1543"/>
      <c r="AL4" s="1543"/>
      <c r="AM4" s="1543"/>
      <c r="AN4" s="1543"/>
      <c r="AO4" s="1543"/>
      <c r="AP4" s="1543"/>
      <c r="AQ4" s="1543"/>
      <c r="AR4" s="1543"/>
      <c r="AS4" s="1543"/>
      <c r="AT4" s="1543"/>
      <c r="AU4" s="1543"/>
      <c r="AV4" s="1543"/>
      <c r="AW4" s="1543"/>
      <c r="AX4" s="1543"/>
      <c r="AY4" s="1543"/>
      <c r="AZ4" s="1543"/>
      <c r="BA4" s="1543"/>
      <c r="BB4" s="1543"/>
      <c r="BC4" s="1543"/>
      <c r="BD4" s="1543"/>
      <c r="BE4" s="1543"/>
      <c r="BF4" s="1543"/>
      <c r="BG4" s="1543"/>
      <c r="BH4" s="1543"/>
      <c r="BI4" s="1543"/>
      <c r="BJ4" s="1543"/>
      <c r="BK4" s="1543"/>
      <c r="BL4" s="1543"/>
      <c r="BM4" s="1543"/>
      <c r="BN4" s="1543"/>
      <c r="BO4" s="1543"/>
      <c r="BP4" s="1543"/>
      <c r="BQ4" s="1543"/>
      <c r="BR4" s="1543"/>
      <c r="BS4" s="1543"/>
      <c r="BT4" s="1543"/>
      <c r="BU4" s="1543"/>
      <c r="BV4" s="1543"/>
      <c r="BW4" s="1543"/>
      <c r="BX4" s="1543"/>
      <c r="BY4" s="1543"/>
      <c r="BZ4" s="1543"/>
      <c r="CA4" s="1543"/>
      <c r="CB4" s="1543"/>
      <c r="CC4" s="1543"/>
      <c r="CD4" s="1543"/>
      <c r="CE4" s="1543"/>
      <c r="CF4" s="1543"/>
      <c r="CG4" s="1543"/>
      <c r="CH4" s="1543"/>
      <c r="CI4" s="1543"/>
      <c r="CJ4" s="1543"/>
      <c r="CK4" s="1543"/>
      <c r="CL4" s="1543"/>
      <c r="CM4" s="1543"/>
      <c r="CN4" s="1543"/>
      <c r="CO4" s="1543"/>
      <c r="CP4" s="1543"/>
      <c r="CQ4" s="1543"/>
      <c r="CR4" s="1543"/>
      <c r="CS4" s="1543"/>
      <c r="CT4" s="1543"/>
      <c r="CU4" s="1543"/>
      <c r="CV4" s="1543"/>
      <c r="CW4" s="1543"/>
      <c r="CX4" s="1543"/>
      <c r="CY4" s="1543"/>
      <c r="CZ4" s="1543"/>
      <c r="DA4" s="1543"/>
      <c r="DB4" s="1543"/>
      <c r="DC4" s="1543"/>
      <c r="DD4" s="1543"/>
      <c r="DE4" s="1543"/>
      <c r="DF4" s="1543"/>
      <c r="DG4" s="1543"/>
      <c r="DH4" s="1543"/>
      <c r="DI4" s="1543"/>
      <c r="DJ4" s="1543"/>
      <c r="DK4" s="1544"/>
      <c r="DL4" s="1544"/>
      <c r="DM4" s="1544"/>
      <c r="DN4" s="1544"/>
      <c r="DO4" s="1544"/>
      <c r="DP4" s="1544"/>
      <c r="DQ4" s="1544"/>
      <c r="DR4" s="1544"/>
      <c r="DS4" s="1544"/>
      <c r="DT4" s="1544"/>
      <c r="DU4" s="1544"/>
    </row>
    <row r="5" spans="1:125" s="453" customFormat="1" ht="24" thickBot="1" x14ac:dyDescent="0.4">
      <c r="A5" s="452"/>
      <c r="B5" s="1513" t="s">
        <v>71</v>
      </c>
      <c r="C5" s="1514"/>
      <c r="D5" s="1514"/>
      <c r="E5" s="1514"/>
      <c r="F5" s="1514"/>
      <c r="G5" s="1514"/>
      <c r="H5" s="1514"/>
      <c r="I5" s="1514"/>
      <c r="J5" s="1514"/>
      <c r="K5" s="1514"/>
      <c r="L5" s="1514"/>
      <c r="M5" s="1514"/>
      <c r="N5" s="1514"/>
      <c r="O5" s="1514"/>
      <c r="P5" s="1514"/>
      <c r="Q5" s="1514"/>
      <c r="R5" s="1514"/>
      <c r="S5" s="1514"/>
      <c r="T5" s="1514"/>
      <c r="U5" s="1514"/>
      <c r="V5" s="1514"/>
      <c r="W5" s="1514"/>
      <c r="X5" s="1514"/>
      <c r="Y5" s="1514"/>
      <c r="Z5" s="1514"/>
      <c r="AA5" s="1514"/>
      <c r="AB5" s="1514"/>
      <c r="AC5" s="1514"/>
      <c r="AD5" s="1514"/>
      <c r="AE5" s="1514"/>
      <c r="AF5" s="1514"/>
      <c r="AG5" s="1514"/>
      <c r="AH5" s="1514"/>
      <c r="AI5" s="1514"/>
      <c r="AJ5" s="1514"/>
      <c r="AK5" s="1514"/>
      <c r="AL5" s="1514"/>
      <c r="AM5" s="1514"/>
      <c r="AN5" s="1514"/>
      <c r="AO5" s="1514"/>
      <c r="AP5" s="1514"/>
      <c r="AQ5" s="1514"/>
      <c r="AR5" s="1514"/>
      <c r="AS5" s="1514"/>
      <c r="AT5" s="1514"/>
      <c r="AU5" s="1514"/>
      <c r="AV5" s="1514"/>
      <c r="AW5" s="1514"/>
      <c r="AX5" s="1514"/>
      <c r="AY5" s="1514"/>
      <c r="AZ5" s="1514"/>
      <c r="BA5" s="1514"/>
      <c r="BB5" s="1514"/>
      <c r="BC5" s="1514"/>
      <c r="BD5" s="1514"/>
      <c r="BE5" s="1514"/>
      <c r="BF5" s="1514"/>
      <c r="BG5" s="1514"/>
      <c r="BH5" s="1514"/>
      <c r="BI5" s="1514"/>
      <c r="BJ5" s="1514"/>
      <c r="BK5" s="1514"/>
      <c r="BL5" s="1514"/>
      <c r="BM5" s="1514"/>
      <c r="BN5" s="1514"/>
      <c r="BO5" s="1514"/>
      <c r="BP5" s="1514"/>
      <c r="BQ5" s="1514"/>
      <c r="BR5" s="1514"/>
      <c r="BS5" s="1514"/>
      <c r="BT5" s="1514"/>
      <c r="BU5" s="1514"/>
      <c r="BV5" s="1514"/>
      <c r="BW5" s="1514"/>
      <c r="BX5" s="1514"/>
      <c r="BY5" s="1514"/>
      <c r="BZ5" s="1514"/>
      <c r="CA5" s="1514"/>
      <c r="CB5" s="1514"/>
      <c r="CC5" s="1514"/>
      <c r="CD5" s="1514"/>
      <c r="CE5" s="1514"/>
      <c r="CF5" s="1514"/>
      <c r="CG5" s="1514"/>
      <c r="CH5" s="1515"/>
      <c r="CI5" s="1306" t="s">
        <v>940</v>
      </c>
      <c r="CJ5" s="1307"/>
      <c r="CK5" s="1307"/>
      <c r="CL5" s="1307"/>
      <c r="CM5" s="1307"/>
      <c r="CN5" s="1307"/>
      <c r="CO5" s="1307"/>
      <c r="CP5" s="1307"/>
      <c r="CQ5" s="1307"/>
      <c r="CR5" s="1307"/>
      <c r="CS5" s="1307"/>
      <c r="CT5" s="1307"/>
      <c r="CU5" s="1307"/>
      <c r="CV5" s="1307"/>
      <c r="CW5" s="1307"/>
      <c r="CX5" s="1307"/>
      <c r="CY5" s="1307"/>
      <c r="CZ5" s="1307"/>
      <c r="DA5" s="1307"/>
      <c r="DB5" s="1307"/>
      <c r="DC5" s="1307"/>
      <c r="DD5" s="1307"/>
      <c r="DE5" s="1307"/>
      <c r="DF5" s="1307"/>
      <c r="DG5" s="1307"/>
      <c r="DH5" s="1307"/>
      <c r="DI5" s="1307"/>
      <c r="DJ5" s="1307"/>
      <c r="DK5" s="1307"/>
      <c r="DL5" s="1307"/>
      <c r="DM5" s="1307"/>
      <c r="DN5" s="1307"/>
      <c r="DO5" s="1307"/>
      <c r="DP5" s="1307"/>
      <c r="DQ5" s="1307"/>
      <c r="DR5" s="1307"/>
      <c r="DS5" s="1307"/>
      <c r="DT5" s="1307"/>
      <c r="DU5" s="1308"/>
    </row>
    <row r="6" spans="1:125" s="453" customFormat="1" ht="24" thickBot="1" x14ac:dyDescent="0.4">
      <c r="A6" s="452"/>
      <c r="B6" s="1516" t="s">
        <v>933</v>
      </c>
      <c r="C6" s="1517"/>
      <c r="D6" s="1517"/>
      <c r="E6" s="1517"/>
      <c r="F6" s="1517"/>
      <c r="G6" s="1517"/>
      <c r="H6" s="1517"/>
      <c r="I6" s="1517"/>
      <c r="J6" s="1517"/>
      <c r="K6" s="1517"/>
      <c r="L6" s="1517"/>
      <c r="M6" s="1517"/>
      <c r="N6" s="1517"/>
      <c r="O6" s="1517"/>
      <c r="P6" s="1517"/>
      <c r="Q6" s="1517"/>
      <c r="R6" s="1517"/>
      <c r="S6" s="1517"/>
      <c r="T6" s="1517"/>
      <c r="U6" s="1517"/>
      <c r="V6" s="1517"/>
      <c r="W6" s="1517"/>
      <c r="X6" s="1517"/>
      <c r="Y6" s="1517"/>
      <c r="Z6" s="1517"/>
      <c r="AA6" s="1517"/>
      <c r="AB6" s="1517"/>
      <c r="AC6" s="1517"/>
      <c r="AD6" s="1518"/>
      <c r="AE6" s="1519" t="s">
        <v>932</v>
      </c>
      <c r="AF6" s="1520"/>
      <c r="AG6" s="1520"/>
      <c r="AH6" s="1520"/>
      <c r="AI6" s="1520"/>
      <c r="AJ6" s="1520"/>
      <c r="AK6" s="1520"/>
      <c r="AL6" s="1520"/>
      <c r="AM6" s="1520"/>
      <c r="AN6" s="1520"/>
      <c r="AO6" s="1520"/>
      <c r="AP6" s="1520"/>
      <c r="AQ6" s="1520"/>
      <c r="AR6" s="1520"/>
      <c r="AS6" s="1520"/>
      <c r="AT6" s="1520"/>
      <c r="AU6" s="1520"/>
      <c r="AV6" s="1520"/>
      <c r="AW6" s="1520"/>
      <c r="AX6" s="1520"/>
      <c r="AY6" s="1520"/>
      <c r="AZ6" s="1520"/>
      <c r="BA6" s="1520"/>
      <c r="BB6" s="1520"/>
      <c r="BC6" s="1520"/>
      <c r="BD6" s="1520"/>
      <c r="BE6" s="1520"/>
      <c r="BF6" s="1520"/>
      <c r="BG6" s="1521"/>
      <c r="BH6" s="1522" t="s">
        <v>931</v>
      </c>
      <c r="BI6" s="1523"/>
      <c r="BJ6" s="1523"/>
      <c r="BK6" s="1523"/>
      <c r="BL6" s="1523"/>
      <c r="BM6" s="1523"/>
      <c r="BN6" s="1523"/>
      <c r="BO6" s="1523"/>
      <c r="BP6" s="1523"/>
      <c r="BQ6" s="1523"/>
      <c r="BR6" s="1523"/>
      <c r="BS6" s="1523"/>
      <c r="BT6" s="1523"/>
      <c r="BU6" s="1523"/>
      <c r="BV6" s="1523"/>
      <c r="BW6" s="1523"/>
      <c r="BX6" s="1523"/>
      <c r="BY6" s="1523"/>
      <c r="BZ6" s="1523"/>
      <c r="CA6" s="1523"/>
      <c r="CB6" s="1523"/>
      <c r="CC6" s="1523"/>
      <c r="CD6" s="1523"/>
      <c r="CE6" s="1523"/>
      <c r="CF6" s="1523"/>
      <c r="CG6" s="1523"/>
      <c r="CH6" s="1524"/>
      <c r="CI6" s="1298" t="s">
        <v>941</v>
      </c>
      <c r="CJ6" s="1299"/>
      <c r="CK6" s="1299"/>
      <c r="CL6" s="1299"/>
      <c r="CM6" s="1299"/>
      <c r="CN6" s="1299"/>
      <c r="CO6" s="1299"/>
      <c r="CP6" s="1299"/>
      <c r="CQ6" s="1299"/>
      <c r="CR6" s="1299"/>
      <c r="CS6" s="1299"/>
      <c r="CT6" s="1299"/>
      <c r="CU6" s="1299"/>
      <c r="CV6" s="1299"/>
      <c r="CW6" s="1299"/>
      <c r="CX6" s="1299"/>
      <c r="CY6" s="1299"/>
      <c r="CZ6" s="1299"/>
      <c r="DA6" s="1299"/>
      <c r="DB6" s="1299"/>
      <c r="DC6" s="1299"/>
      <c r="DD6" s="1299"/>
      <c r="DE6" s="1299"/>
      <c r="DF6" s="1299"/>
      <c r="DG6" s="1299"/>
      <c r="DH6" s="1299"/>
      <c r="DI6" s="1299"/>
      <c r="DJ6" s="1299"/>
      <c r="DK6" s="1299"/>
      <c r="DL6" s="1299"/>
      <c r="DM6" s="1299"/>
      <c r="DN6" s="1299"/>
      <c r="DO6" s="1299"/>
      <c r="DP6" s="1299"/>
      <c r="DQ6" s="1299"/>
      <c r="DR6" s="1299"/>
      <c r="DS6" s="1299"/>
      <c r="DT6" s="1299"/>
      <c r="DU6" s="1300"/>
    </row>
    <row r="7" spans="1:125" s="453" customFormat="1" ht="23.25" x14ac:dyDescent="0.35">
      <c r="A7" s="452"/>
      <c r="B7" s="1306" t="s">
        <v>209</v>
      </c>
      <c r="C7" s="1307"/>
      <c r="D7" s="1307"/>
      <c r="E7" s="1307"/>
      <c r="F7" s="1307"/>
      <c r="G7" s="1307"/>
      <c r="H7" s="1307"/>
      <c r="I7" s="1307"/>
      <c r="J7" s="1307"/>
      <c r="K7" s="1307"/>
      <c r="L7" s="1307"/>
      <c r="M7" s="1307"/>
      <c r="N7" s="1307"/>
      <c r="O7" s="1307"/>
      <c r="P7" s="1307"/>
      <c r="Q7" s="1307"/>
      <c r="R7" s="1307"/>
      <c r="S7" s="1307"/>
      <c r="T7" s="1307"/>
      <c r="U7" s="1307"/>
      <c r="V7" s="1307"/>
      <c r="W7" s="1307"/>
      <c r="X7" s="1307"/>
      <c r="Y7" s="1307"/>
      <c r="Z7" s="1307"/>
      <c r="AA7" s="1307"/>
      <c r="AB7" s="1307"/>
      <c r="AC7" s="1307"/>
      <c r="AD7" s="1307"/>
      <c r="AE7" s="1307"/>
      <c r="AF7" s="1307"/>
      <c r="AG7" s="1307"/>
      <c r="AH7" s="1307"/>
      <c r="AI7" s="1307"/>
      <c r="AJ7" s="1307"/>
      <c r="AK7" s="1307"/>
      <c r="AL7" s="1307"/>
      <c r="AM7" s="1307"/>
      <c r="AN7" s="1307"/>
      <c r="AO7" s="1307"/>
      <c r="AP7" s="1307"/>
      <c r="AQ7" s="1307"/>
      <c r="AR7" s="1307"/>
      <c r="AS7" s="1307"/>
      <c r="AT7" s="1307"/>
      <c r="AU7" s="1307"/>
      <c r="AV7" s="1307"/>
      <c r="AW7" s="1307"/>
      <c r="AX7" s="1307"/>
      <c r="AY7" s="1307"/>
      <c r="AZ7" s="1307"/>
      <c r="BA7" s="1307"/>
      <c r="BB7" s="1307"/>
      <c r="BC7" s="1307"/>
      <c r="BD7" s="1307"/>
      <c r="BE7" s="1307"/>
      <c r="BF7" s="1307"/>
      <c r="BG7" s="1307"/>
      <c r="BH7" s="1307"/>
      <c r="BI7" s="1307"/>
      <c r="BJ7" s="1307"/>
      <c r="BK7" s="1307"/>
      <c r="BL7" s="1307"/>
      <c r="BM7" s="1307"/>
      <c r="BN7" s="1307"/>
      <c r="BO7" s="1307"/>
      <c r="BP7" s="1307"/>
      <c r="BQ7" s="1307"/>
      <c r="BR7" s="1307"/>
      <c r="BS7" s="1307"/>
      <c r="BT7" s="1307"/>
      <c r="BU7" s="1307"/>
      <c r="BV7" s="1307"/>
      <c r="BW7" s="1307"/>
      <c r="BX7" s="1307"/>
      <c r="BY7" s="1307"/>
      <c r="BZ7" s="1307"/>
      <c r="CA7" s="1307"/>
      <c r="CB7" s="1307"/>
      <c r="CC7" s="1307"/>
      <c r="CD7" s="1307"/>
      <c r="CE7" s="1307"/>
      <c r="CF7" s="1307"/>
      <c r="CG7" s="1307"/>
      <c r="CH7" s="1308"/>
      <c r="CI7" s="1298" t="s">
        <v>942</v>
      </c>
      <c r="CJ7" s="1299"/>
      <c r="CK7" s="1299"/>
      <c r="CL7" s="1299"/>
      <c r="CM7" s="1299"/>
      <c r="CN7" s="1299"/>
      <c r="CO7" s="1299"/>
      <c r="CP7" s="1299"/>
      <c r="CQ7" s="1299"/>
      <c r="CR7" s="1299"/>
      <c r="CS7" s="1299"/>
      <c r="CT7" s="1299"/>
      <c r="CU7" s="1299"/>
      <c r="CV7" s="1299"/>
      <c r="CW7" s="1299"/>
      <c r="CX7" s="1299"/>
      <c r="CY7" s="1299"/>
      <c r="CZ7" s="1299"/>
      <c r="DA7" s="1299"/>
      <c r="DB7" s="1299"/>
      <c r="DC7" s="1299"/>
      <c r="DD7" s="1299"/>
      <c r="DE7" s="1299"/>
      <c r="DF7" s="1299"/>
      <c r="DG7" s="1299"/>
      <c r="DH7" s="1299"/>
      <c r="DI7" s="1299"/>
      <c r="DJ7" s="1299"/>
      <c r="DK7" s="1299"/>
      <c r="DL7" s="1299"/>
      <c r="DM7" s="1299"/>
      <c r="DN7" s="1299"/>
      <c r="DO7" s="1299"/>
      <c r="DP7" s="1299"/>
      <c r="DQ7" s="1299"/>
      <c r="DR7" s="1299"/>
      <c r="DS7" s="1299"/>
      <c r="DT7" s="1299"/>
      <c r="DU7" s="1300"/>
    </row>
    <row r="8" spans="1:125" s="453" customFormat="1" ht="24" thickBot="1" x14ac:dyDescent="0.4">
      <c r="A8" s="452"/>
      <c r="B8" s="1309" t="s">
        <v>943</v>
      </c>
      <c r="C8" s="1283"/>
      <c r="D8" s="1283"/>
      <c r="E8" s="1283"/>
      <c r="F8" s="1283"/>
      <c r="G8" s="1283"/>
      <c r="H8" s="1283"/>
      <c r="I8" s="1283"/>
      <c r="J8" s="1283"/>
      <c r="K8" s="1283"/>
      <c r="L8" s="1283"/>
      <c r="M8" s="1283"/>
      <c r="N8" s="1283"/>
      <c r="O8" s="1525">
        <f>FAC!C8</f>
        <v>0</v>
      </c>
      <c r="P8" s="1525"/>
      <c r="Q8" s="1525"/>
      <c r="R8" s="1525"/>
      <c r="S8" s="1525"/>
      <c r="T8" s="1525"/>
      <c r="U8" s="1525"/>
      <c r="V8" s="1525"/>
      <c r="W8" s="1525"/>
      <c r="X8" s="1525"/>
      <c r="Y8" s="1525"/>
      <c r="Z8" s="1525"/>
      <c r="AA8" s="1525"/>
      <c r="AB8" s="1525"/>
      <c r="AC8" s="1525"/>
      <c r="AD8" s="1525"/>
      <c r="AE8" s="1525"/>
      <c r="AF8" s="1525"/>
      <c r="AG8" s="1525"/>
      <c r="AH8" s="1525"/>
      <c r="AI8" s="1525"/>
      <c r="AJ8" s="1525"/>
      <c r="AK8" s="1525"/>
      <c r="AL8" s="1525"/>
      <c r="AM8" s="1525"/>
      <c r="AN8" s="1283" t="s">
        <v>944</v>
      </c>
      <c r="AO8" s="1283"/>
      <c r="AP8" s="1283"/>
      <c r="AQ8" s="1283"/>
      <c r="AR8" s="1283"/>
      <c r="AS8" s="1283"/>
      <c r="AT8" s="1283"/>
      <c r="AU8" s="1283"/>
      <c r="AV8" s="1283"/>
      <c r="AW8" s="1283"/>
      <c r="AX8" s="1283"/>
      <c r="AY8" s="1512">
        <f>FAC!K8</f>
        <v>0</v>
      </c>
      <c r="AZ8" s="1512"/>
      <c r="BA8" s="1512"/>
      <c r="BB8" s="1512"/>
      <c r="BC8" s="1512"/>
      <c r="BD8" s="1512"/>
      <c r="BE8" s="1512"/>
      <c r="BF8" s="1512"/>
      <c r="BG8" s="1283" t="s">
        <v>945</v>
      </c>
      <c r="BH8" s="1283"/>
      <c r="BI8" s="1283"/>
      <c r="BJ8" s="1283"/>
      <c r="BK8" s="1283"/>
      <c r="BL8" s="1283"/>
      <c r="BM8" s="1283"/>
      <c r="BN8" s="1283"/>
      <c r="BO8" s="1283"/>
      <c r="BP8" s="1283"/>
      <c r="BQ8" s="1283"/>
      <c r="BR8" s="1283"/>
      <c r="BS8" s="1510"/>
      <c r="BT8" s="1505"/>
      <c r="BU8" s="1506"/>
      <c r="BV8" s="1505"/>
      <c r="BW8" s="1506"/>
      <c r="BX8" s="1505"/>
      <c r="BY8" s="1506"/>
      <c r="BZ8" s="1505"/>
      <c r="CA8" s="1506"/>
      <c r="CB8" s="1505"/>
      <c r="CC8" s="1506"/>
      <c r="CD8" s="1505"/>
      <c r="CE8" s="1506"/>
      <c r="CF8" s="1505"/>
      <c r="CG8" s="1506"/>
      <c r="CH8" s="459"/>
      <c r="CI8" s="1560" t="s">
        <v>946</v>
      </c>
      <c r="CJ8" s="1290"/>
      <c r="CK8" s="1290"/>
      <c r="CL8" s="1290"/>
      <c r="CM8" s="1290"/>
      <c r="CN8" s="1290"/>
      <c r="CO8" s="1290"/>
      <c r="CP8" s="1290"/>
      <c r="CQ8" s="1290"/>
      <c r="CR8" s="1290"/>
      <c r="CS8" s="1290"/>
      <c r="CT8" s="1290"/>
      <c r="CU8" s="1290"/>
      <c r="CV8" s="1290"/>
      <c r="CW8" s="1290"/>
      <c r="CX8" s="1290"/>
      <c r="CY8" s="1290"/>
      <c r="CZ8" s="1290"/>
      <c r="DA8" s="1290"/>
      <c r="DB8" s="1290"/>
      <c r="DC8" s="1290"/>
      <c r="DD8" s="1290"/>
      <c r="DE8" s="1290"/>
      <c r="DF8" s="1290"/>
      <c r="DG8" s="1290"/>
      <c r="DH8" s="1290"/>
      <c r="DI8" s="1290"/>
      <c r="DJ8" s="1290"/>
      <c r="DK8" s="1290"/>
      <c r="DL8" s="1290"/>
      <c r="DM8" s="1290"/>
      <c r="DN8" s="1290"/>
      <c r="DO8" s="1290"/>
      <c r="DP8" s="1290"/>
      <c r="DQ8" s="1290"/>
      <c r="DR8" s="1290"/>
      <c r="DS8" s="1290"/>
      <c r="DT8" s="1290"/>
      <c r="DU8" s="1291"/>
    </row>
    <row r="9" spans="1:125" s="453" customFormat="1" ht="24" thickBot="1" x14ac:dyDescent="0.4">
      <c r="A9" s="452"/>
      <c r="B9" s="1309" t="s">
        <v>947</v>
      </c>
      <c r="C9" s="1283"/>
      <c r="D9" s="1283"/>
      <c r="E9" s="1283"/>
      <c r="F9" s="1283"/>
      <c r="G9" s="1283"/>
      <c r="H9" s="1283"/>
      <c r="I9" s="1283"/>
      <c r="J9" s="1283"/>
      <c r="K9" s="1283"/>
      <c r="L9" s="1283"/>
      <c r="M9" s="1283"/>
      <c r="N9" s="1283"/>
      <c r="O9" s="1525">
        <f>FAC!C9</f>
        <v>0</v>
      </c>
      <c r="P9" s="1525"/>
      <c r="Q9" s="1525"/>
      <c r="R9" s="1525"/>
      <c r="S9" s="1525"/>
      <c r="T9" s="1525"/>
      <c r="U9" s="1525"/>
      <c r="V9" s="1525"/>
      <c r="W9" s="1525"/>
      <c r="X9" s="1525"/>
      <c r="Y9" s="1525"/>
      <c r="Z9" s="1525"/>
      <c r="AA9" s="1525"/>
      <c r="AB9" s="1525"/>
      <c r="AC9" s="1525"/>
      <c r="AD9" s="1525"/>
      <c r="AE9" s="1525"/>
      <c r="AF9" s="1525"/>
      <c r="AG9" s="1525"/>
      <c r="AH9" s="1525"/>
      <c r="AI9" s="1525"/>
      <c r="AJ9" s="1525"/>
      <c r="AK9" s="1525"/>
      <c r="AL9" s="1525"/>
      <c r="AM9" s="1525"/>
      <c r="AN9" s="1283" t="s">
        <v>948</v>
      </c>
      <c r="AO9" s="1283"/>
      <c r="AP9" s="1283"/>
      <c r="AQ9" s="1283"/>
      <c r="AR9" s="1283"/>
      <c r="AS9" s="1283"/>
      <c r="AT9" s="1283"/>
      <c r="AU9" s="1283"/>
      <c r="AV9" s="1283"/>
      <c r="AW9" s="1283"/>
      <c r="AX9" s="1283"/>
      <c r="AY9" s="1511">
        <f>FAC!K9</f>
        <v>0</v>
      </c>
      <c r="AZ9" s="1511"/>
      <c r="BA9" s="1511"/>
      <c r="BB9" s="1511"/>
      <c r="BC9" s="1511"/>
      <c r="BD9" s="1511"/>
      <c r="BE9" s="1511"/>
      <c r="BF9" s="1511"/>
      <c r="BG9" s="1283" t="s">
        <v>949</v>
      </c>
      <c r="BH9" s="1283"/>
      <c r="BI9" s="1283"/>
      <c r="BJ9" s="1283"/>
      <c r="BK9" s="1283"/>
      <c r="BL9" s="1283"/>
      <c r="BM9" s="1283"/>
      <c r="BN9" s="1283"/>
      <c r="BO9" s="1283"/>
      <c r="BP9" s="1283"/>
      <c r="BQ9" s="1283"/>
      <c r="BR9" s="1283"/>
      <c r="BS9" s="1510"/>
      <c r="BT9" s="1507">
        <f>100000*BV8+10000*BX8+1000*BZ8+100*CB8+10*CD8+1*CF8</f>
        <v>0</v>
      </c>
      <c r="BU9" s="1508"/>
      <c r="BV9" s="1508"/>
      <c r="BW9" s="1508"/>
      <c r="BX9" s="1508"/>
      <c r="BY9" s="1508"/>
      <c r="BZ9" s="1508"/>
      <c r="CA9" s="1508"/>
      <c r="CB9" s="1508"/>
      <c r="CC9" s="1509"/>
      <c r="CD9" s="1566"/>
      <c r="CE9" s="1299"/>
      <c r="CF9" s="1299"/>
      <c r="CG9" s="1299"/>
      <c r="CH9" s="1300"/>
      <c r="CI9" s="1298" t="s">
        <v>950</v>
      </c>
      <c r="CJ9" s="1299"/>
      <c r="CK9" s="1299"/>
      <c r="CL9" s="1299"/>
      <c r="CM9" s="1299"/>
      <c r="CN9" s="1299"/>
      <c r="CO9" s="1299"/>
      <c r="CP9" s="1299"/>
      <c r="CQ9" s="1299"/>
      <c r="CR9" s="1299"/>
      <c r="CS9" s="1299"/>
      <c r="CT9" s="1299"/>
      <c r="CU9" s="1299"/>
      <c r="CV9" s="1299"/>
      <c r="CW9" s="1299"/>
      <c r="CX9" s="1299"/>
      <c r="CY9" s="1299"/>
      <c r="CZ9" s="1299"/>
      <c r="DA9" s="1299"/>
      <c r="DB9" s="1299"/>
      <c r="DC9" s="1299"/>
      <c r="DD9" s="1299"/>
      <c r="DE9" s="1299"/>
      <c r="DF9" s="1299"/>
      <c r="DG9" s="1299"/>
      <c r="DH9" s="1299"/>
      <c r="DI9" s="1299"/>
      <c r="DJ9" s="1299"/>
      <c r="DK9" s="1299"/>
      <c r="DL9" s="1299"/>
      <c r="DM9" s="1299"/>
      <c r="DN9" s="1299"/>
      <c r="DO9" s="1299"/>
      <c r="DP9" s="1299"/>
      <c r="DQ9" s="1299"/>
      <c r="DR9" s="1299"/>
      <c r="DS9" s="1299"/>
      <c r="DT9" s="1299"/>
      <c r="DU9" s="1300"/>
    </row>
    <row r="10" spans="1:125" s="453" customFormat="1" ht="25.5" customHeight="1" thickBot="1" x14ac:dyDescent="0.4">
      <c r="A10" s="452"/>
      <c r="B10" s="1309" t="s">
        <v>136</v>
      </c>
      <c r="C10" s="1283"/>
      <c r="D10" s="1283"/>
      <c r="E10" s="1283"/>
      <c r="F10" s="1283"/>
      <c r="G10" s="1283"/>
      <c r="H10" s="1283"/>
      <c r="I10" s="1283"/>
      <c r="J10" s="1283"/>
      <c r="K10" s="1283"/>
      <c r="L10" s="1283"/>
      <c r="M10" s="1283"/>
      <c r="N10" s="1283"/>
      <c r="O10" s="1641"/>
      <c r="P10" s="1641"/>
      <c r="Q10" s="1641"/>
      <c r="R10" s="1641"/>
      <c r="S10" s="1641"/>
      <c r="T10" s="1641"/>
      <c r="U10" s="1641"/>
      <c r="V10" s="1641"/>
      <c r="W10" s="1641"/>
      <c r="X10" s="1641"/>
      <c r="Y10" s="1641"/>
      <c r="Z10" s="1641"/>
      <c r="AA10" s="1641"/>
      <c r="AB10" s="1641"/>
      <c r="AC10" s="1641"/>
      <c r="AD10" s="1641"/>
      <c r="AE10" s="1641"/>
      <c r="AF10" s="1641"/>
      <c r="AG10" s="1641"/>
      <c r="AH10" s="1641"/>
      <c r="AI10" s="1641"/>
      <c r="AJ10" s="1641"/>
      <c r="AK10" s="1641"/>
      <c r="AL10" s="1641"/>
      <c r="AM10" s="1572" t="s">
        <v>951</v>
      </c>
      <c r="AN10" s="1572"/>
      <c r="AO10" s="1572"/>
      <c r="AP10" s="1572"/>
      <c r="AQ10" s="1572"/>
      <c r="AR10" s="1572"/>
      <c r="AS10" s="1572"/>
      <c r="AT10" s="1572"/>
      <c r="AU10" s="1572"/>
      <c r="AV10" s="1572"/>
      <c r="AW10" s="1572"/>
      <c r="AX10" s="1572"/>
      <c r="AY10" s="1511">
        <f>FAC!K10</f>
        <v>0</v>
      </c>
      <c r="AZ10" s="1511"/>
      <c r="BA10" s="1511"/>
      <c r="BB10" s="1511"/>
      <c r="BC10" s="1511"/>
      <c r="BD10" s="1511"/>
      <c r="BE10" s="1511"/>
      <c r="BF10" s="1511"/>
      <c r="BG10" s="1283" t="s">
        <v>952</v>
      </c>
      <c r="BH10" s="1283"/>
      <c r="BI10" s="1283"/>
      <c r="BJ10" s="1283"/>
      <c r="BK10" s="1283"/>
      <c r="BL10" s="1283"/>
      <c r="BM10" s="1283"/>
      <c r="BN10" s="1283"/>
      <c r="BO10" s="1283"/>
      <c r="BP10" s="1283"/>
      <c r="BQ10" s="1283"/>
      <c r="BR10" s="1283"/>
      <c r="BS10" s="1510"/>
      <c r="BT10" s="1569"/>
      <c r="BU10" s="1570"/>
      <c r="BV10" s="1570"/>
      <c r="BW10" s="1571"/>
      <c r="BX10" s="1567"/>
      <c r="BY10" s="1283"/>
      <c r="BZ10" s="1283"/>
      <c r="CA10" s="1283"/>
      <c r="CB10" s="1283"/>
      <c r="CC10" s="1283"/>
      <c r="CD10" s="1283"/>
      <c r="CE10" s="1283"/>
      <c r="CF10" s="1283"/>
      <c r="CG10" s="1283"/>
      <c r="CH10" s="1568"/>
      <c r="CI10" s="1298" t="s">
        <v>185</v>
      </c>
      <c r="CJ10" s="1299"/>
      <c r="CK10" s="1299"/>
      <c r="CL10" s="1299"/>
      <c r="CM10" s="1299"/>
      <c r="CN10" s="1299"/>
      <c r="CO10" s="1299"/>
      <c r="CP10" s="1299"/>
      <c r="CQ10" s="1299"/>
      <c r="CR10" s="1299"/>
      <c r="CS10" s="1299"/>
      <c r="CT10" s="1299"/>
      <c r="CU10" s="1299"/>
      <c r="CV10" s="1299"/>
      <c r="CW10" s="1299"/>
      <c r="CX10" s="1299"/>
      <c r="CY10" s="1299"/>
      <c r="CZ10" s="1299"/>
      <c r="DA10" s="1299"/>
      <c r="DB10" s="1299"/>
      <c r="DC10" s="1299"/>
      <c r="DD10" s="1299"/>
      <c r="DE10" s="1299"/>
      <c r="DF10" s="1299"/>
      <c r="DG10" s="1299"/>
      <c r="DH10" s="1299"/>
      <c r="DI10" s="1299"/>
      <c r="DJ10" s="1299"/>
      <c r="DK10" s="1299"/>
      <c r="DL10" s="1299"/>
      <c r="DM10" s="1299"/>
      <c r="DN10" s="1299"/>
      <c r="DO10" s="1299"/>
      <c r="DP10" s="1299"/>
      <c r="DQ10" s="1299"/>
      <c r="DR10" s="1299"/>
      <c r="DS10" s="1299"/>
      <c r="DT10" s="1299"/>
      <c r="DU10" s="1300"/>
    </row>
    <row r="11" spans="1:125" s="453" customFormat="1" ht="3.95" customHeight="1" thickBot="1" x14ac:dyDescent="0.4">
      <c r="A11" s="452"/>
      <c r="B11" s="1288"/>
      <c r="C11" s="1289"/>
      <c r="D11" s="1289"/>
      <c r="E11" s="1289"/>
      <c r="F11" s="1289"/>
      <c r="G11" s="1289"/>
      <c r="H11" s="1289"/>
      <c r="I11" s="1289"/>
      <c r="J11" s="1289"/>
      <c r="K11" s="1289"/>
      <c r="L11" s="1289"/>
      <c r="M11" s="1289"/>
      <c r="N11" s="1289"/>
      <c r="O11" s="1289"/>
      <c r="P11" s="1289"/>
      <c r="Q11" s="1289"/>
      <c r="R11" s="1289"/>
      <c r="S11" s="1289"/>
      <c r="T11" s="1289"/>
      <c r="U11" s="1289"/>
      <c r="V11" s="1289"/>
      <c r="W11" s="1289"/>
      <c r="X11" s="1289"/>
      <c r="Y11" s="1289"/>
      <c r="Z11" s="1289"/>
      <c r="AA11" s="1289"/>
      <c r="AB11" s="1289"/>
      <c r="AC11" s="1289"/>
      <c r="AD11" s="1289"/>
      <c r="AE11" s="1289"/>
      <c r="AF11" s="1289"/>
      <c r="AG11" s="1289"/>
      <c r="AH11" s="1289"/>
      <c r="AI11" s="1289"/>
      <c r="AJ11" s="1289"/>
      <c r="AK11" s="1289"/>
      <c r="AL11" s="1289"/>
      <c r="AM11" s="1289"/>
      <c r="AN11" s="1289"/>
      <c r="AO11" s="1289"/>
      <c r="AP11" s="1289"/>
      <c r="AQ11" s="1289"/>
      <c r="AR11" s="1289"/>
      <c r="AS11" s="1289"/>
      <c r="AT11" s="1289"/>
      <c r="AU11" s="1289"/>
      <c r="AV11" s="1289"/>
      <c r="AW11" s="1289"/>
      <c r="AX11" s="1289"/>
      <c r="AY11" s="1289"/>
      <c r="AZ11" s="1289"/>
      <c r="BA11" s="1289"/>
      <c r="BB11" s="1289"/>
      <c r="BC11" s="1289"/>
      <c r="BD11" s="1289"/>
      <c r="BE11" s="1289"/>
      <c r="BF11" s="1289"/>
      <c r="BG11" s="1289"/>
      <c r="BH11" s="1289"/>
      <c r="BI11" s="1289"/>
      <c r="BJ11" s="1289"/>
      <c r="BK11" s="1289"/>
      <c r="BL11" s="1289"/>
      <c r="BM11" s="1289"/>
      <c r="BN11" s="1289"/>
      <c r="BO11" s="1289"/>
      <c r="BP11" s="1289"/>
      <c r="BQ11" s="1289"/>
      <c r="BR11" s="1289"/>
      <c r="BS11" s="1289"/>
      <c r="BT11" s="1289"/>
      <c r="BU11" s="1289"/>
      <c r="BV11" s="1289"/>
      <c r="BW11" s="1289"/>
      <c r="BX11" s="1289"/>
      <c r="BY11" s="1289"/>
      <c r="BZ11" s="1289"/>
      <c r="CA11" s="1289"/>
      <c r="CB11" s="1289"/>
      <c r="CC11" s="1289"/>
      <c r="CD11" s="1289"/>
      <c r="CE11" s="1289"/>
      <c r="CF11" s="1289"/>
      <c r="CG11" s="1289"/>
      <c r="CH11" s="1289"/>
      <c r="CI11" s="1288"/>
      <c r="CJ11" s="1289"/>
      <c r="CK11" s="1289"/>
      <c r="CL11" s="1289"/>
      <c r="CM11" s="1289"/>
      <c r="CN11" s="1289"/>
      <c r="CO11" s="1289"/>
      <c r="CP11" s="1289"/>
      <c r="CQ11" s="1289"/>
      <c r="CR11" s="1289"/>
      <c r="CS11" s="1289"/>
      <c r="CT11" s="1289"/>
      <c r="CU11" s="1289"/>
      <c r="CV11" s="1289"/>
      <c r="CW11" s="1289"/>
      <c r="CX11" s="1289"/>
      <c r="CY11" s="1289"/>
      <c r="CZ11" s="1289"/>
      <c r="DA11" s="1289"/>
      <c r="DB11" s="1289"/>
      <c r="DC11" s="1289"/>
      <c r="DD11" s="1289"/>
      <c r="DE11" s="1289"/>
      <c r="DF11" s="1289"/>
      <c r="DG11" s="1289"/>
      <c r="DH11" s="1289"/>
      <c r="DI11" s="1289"/>
      <c r="DJ11" s="1289"/>
      <c r="DK11" s="1289"/>
      <c r="DL11" s="1289"/>
      <c r="DM11" s="1289"/>
      <c r="DN11" s="1289"/>
      <c r="DO11" s="1289"/>
      <c r="DP11" s="1289"/>
      <c r="DQ11" s="1289"/>
      <c r="DR11" s="1289"/>
      <c r="DS11" s="1289"/>
      <c r="DT11" s="1289"/>
      <c r="DU11" s="1311"/>
    </row>
    <row r="12" spans="1:125" s="453" customFormat="1" ht="23.25" x14ac:dyDescent="0.35">
      <c r="A12" s="452"/>
      <c r="B12" s="1306" t="s">
        <v>17</v>
      </c>
      <c r="C12" s="1307"/>
      <c r="D12" s="1307"/>
      <c r="E12" s="1307"/>
      <c r="F12" s="1307"/>
      <c r="G12" s="1307"/>
      <c r="H12" s="1307"/>
      <c r="I12" s="1307"/>
      <c r="J12" s="1307"/>
      <c r="K12" s="1307"/>
      <c r="L12" s="1307"/>
      <c r="M12" s="1307"/>
      <c r="N12" s="1307"/>
      <c r="O12" s="1307"/>
      <c r="P12" s="1307"/>
      <c r="Q12" s="1307"/>
      <c r="R12" s="1307"/>
      <c r="S12" s="1307"/>
      <c r="T12" s="1307"/>
      <c r="U12" s="1307"/>
      <c r="V12" s="1307"/>
      <c r="W12" s="1307"/>
      <c r="X12" s="1307"/>
      <c r="Y12" s="1307"/>
      <c r="Z12" s="1307"/>
      <c r="AA12" s="1307"/>
      <c r="AB12" s="1307"/>
      <c r="AC12" s="1307"/>
      <c r="AD12" s="1307"/>
      <c r="AE12" s="1307"/>
      <c r="AF12" s="1307"/>
      <c r="AG12" s="1307"/>
      <c r="AH12" s="1307"/>
      <c r="AI12" s="1307"/>
      <c r="AJ12" s="1307"/>
      <c r="AK12" s="1307"/>
      <c r="AL12" s="1307"/>
      <c r="AM12" s="1307"/>
      <c r="AN12" s="1307"/>
      <c r="AO12" s="1307"/>
      <c r="AP12" s="1307"/>
      <c r="AQ12" s="1307"/>
      <c r="AR12" s="1307"/>
      <c r="AS12" s="1307"/>
      <c r="AT12" s="1307"/>
      <c r="AU12" s="1307"/>
      <c r="AV12" s="1307"/>
      <c r="AW12" s="1307"/>
      <c r="AX12" s="1307"/>
      <c r="AY12" s="1307"/>
      <c r="AZ12" s="1307"/>
      <c r="BA12" s="1307"/>
      <c r="BB12" s="1307"/>
      <c r="BC12" s="1307"/>
      <c r="BD12" s="1307"/>
      <c r="BE12" s="1307"/>
      <c r="BF12" s="1307"/>
      <c r="BG12" s="1307"/>
      <c r="BH12" s="1307"/>
      <c r="BI12" s="1307"/>
      <c r="BJ12" s="1307"/>
      <c r="BK12" s="1307"/>
      <c r="BL12" s="1307"/>
      <c r="BM12" s="1307"/>
      <c r="BN12" s="1307"/>
      <c r="BO12" s="1307"/>
      <c r="BP12" s="1307"/>
      <c r="BQ12" s="1307"/>
      <c r="BR12" s="1307"/>
      <c r="BS12" s="1307"/>
      <c r="BT12" s="1307"/>
      <c r="BU12" s="1307"/>
      <c r="BV12" s="1307"/>
      <c r="BW12" s="1307"/>
      <c r="BX12" s="1307"/>
      <c r="BY12" s="1307"/>
      <c r="BZ12" s="1308"/>
      <c r="CA12" s="1288"/>
      <c r="CB12" s="1469"/>
      <c r="CC12" s="1469"/>
      <c r="CD12" s="1469"/>
      <c r="CE12" s="1469"/>
      <c r="CF12" s="1469"/>
      <c r="CG12" s="1469"/>
      <c r="CH12" s="1311"/>
      <c r="CI12" s="1288"/>
      <c r="CJ12" s="1289"/>
      <c r="CK12" s="1289"/>
      <c r="CL12" s="1289"/>
      <c r="CM12" s="1289"/>
      <c r="CN12" s="1289"/>
      <c r="CO12" s="1289"/>
      <c r="CP12" s="1289"/>
      <c r="CQ12" s="1289"/>
      <c r="CR12" s="1290" t="s">
        <v>184</v>
      </c>
      <c r="CS12" s="1290"/>
      <c r="CT12" s="1290"/>
      <c r="CU12" s="1290"/>
      <c r="CV12" s="1290"/>
      <c r="CW12" s="1290"/>
      <c r="CX12" s="1290"/>
      <c r="CY12" s="1290"/>
      <c r="CZ12" s="1290"/>
      <c r="DA12" s="1290"/>
      <c r="DB12" s="1290"/>
      <c r="DC12" s="1290"/>
      <c r="DD12" s="1290"/>
      <c r="DE12" s="1290"/>
      <c r="DF12" s="1290"/>
      <c r="DG12" s="1290"/>
      <c r="DH12" s="1290"/>
      <c r="DI12" s="1290"/>
      <c r="DJ12" s="1290"/>
      <c r="DK12" s="1290"/>
      <c r="DL12" s="1290"/>
      <c r="DM12" s="1290"/>
      <c r="DN12" s="1290"/>
      <c r="DO12" s="1290"/>
      <c r="DP12" s="1290"/>
      <c r="DQ12" s="1290"/>
      <c r="DR12" s="1290"/>
      <c r="DS12" s="1290"/>
      <c r="DT12" s="1290"/>
      <c r="DU12" s="1291"/>
    </row>
    <row r="13" spans="1:125" s="453" customFormat="1" ht="23.25" x14ac:dyDescent="0.35">
      <c r="A13" s="452"/>
      <c r="B13" s="1309" t="s">
        <v>953</v>
      </c>
      <c r="C13" s="1283"/>
      <c r="D13" s="1283"/>
      <c r="E13" s="1283"/>
      <c r="F13" s="1283"/>
      <c r="G13" s="1283"/>
      <c r="H13" s="1283"/>
      <c r="I13" s="1283"/>
      <c r="J13" s="1283"/>
      <c r="K13" s="1459">
        <v>11</v>
      </c>
      <c r="L13" s="1459"/>
      <c r="M13" s="1459"/>
      <c r="N13" s="1459"/>
      <c r="O13" s="1459"/>
      <c r="P13" s="1283" t="s">
        <v>954</v>
      </c>
      <c r="Q13" s="1283"/>
      <c r="R13" s="1283"/>
      <c r="S13" s="1283"/>
      <c r="T13" s="1283"/>
      <c r="U13" s="1283"/>
      <c r="V13" s="1283"/>
      <c r="W13" s="1283"/>
      <c r="X13" s="1283"/>
      <c r="Y13" s="1283"/>
      <c r="Z13" s="1283"/>
      <c r="AA13" s="1283"/>
      <c r="AB13" s="1283"/>
      <c r="AC13" s="1283"/>
      <c r="AD13" s="1283"/>
      <c r="AE13" s="1510"/>
      <c r="AF13" s="1503"/>
      <c r="AG13" s="1504"/>
      <c r="AH13" s="1503"/>
      <c r="AI13" s="1504"/>
      <c r="AJ13" s="1503"/>
      <c r="AK13" s="1504"/>
      <c r="AL13" s="484" t="s">
        <v>955</v>
      </c>
      <c r="AM13" s="1503"/>
      <c r="AN13" s="1504"/>
      <c r="AO13" s="1503"/>
      <c r="AP13" s="1504"/>
      <c r="AQ13" s="1503"/>
      <c r="AR13" s="1504"/>
      <c r="AS13" s="1567" t="s">
        <v>956</v>
      </c>
      <c r="AT13" s="1283"/>
      <c r="AU13" s="1283"/>
      <c r="AV13" s="1283"/>
      <c r="AW13" s="1283"/>
      <c r="AX13" s="1283"/>
      <c r="AY13" s="1283"/>
      <c r="AZ13" s="1283"/>
      <c r="BA13" s="1283"/>
      <c r="BB13" s="1283"/>
      <c r="BC13" s="1283"/>
      <c r="BD13" s="1283"/>
      <c r="BE13" s="1283"/>
      <c r="BF13" s="1283"/>
      <c r="BG13" s="1283"/>
      <c r="BH13" s="1283"/>
      <c r="BI13" s="1510"/>
      <c r="BJ13" s="1503"/>
      <c r="BK13" s="1504"/>
      <c r="BL13" s="1503"/>
      <c r="BM13" s="1504"/>
      <c r="BN13" s="1503"/>
      <c r="BO13" s="1504"/>
      <c r="BP13" s="1503"/>
      <c r="BQ13" s="1504"/>
      <c r="BR13" s="484" t="s">
        <v>955</v>
      </c>
      <c r="BS13" s="1503"/>
      <c r="BT13" s="1504"/>
      <c r="BU13" s="1503"/>
      <c r="BV13" s="1504"/>
      <c r="BW13" s="1503"/>
      <c r="BX13" s="1504"/>
      <c r="BY13" s="1463"/>
      <c r="BZ13" s="1311"/>
      <c r="CA13" s="1288"/>
      <c r="CB13" s="1469"/>
      <c r="CC13" s="1469"/>
      <c r="CD13" s="1469"/>
      <c r="CE13" s="1469"/>
      <c r="CF13" s="1469"/>
      <c r="CG13" s="1469"/>
      <c r="CH13" s="1311"/>
      <c r="CI13" s="1298" t="s">
        <v>197</v>
      </c>
      <c r="CJ13" s="1299"/>
      <c r="CK13" s="1299"/>
      <c r="CL13" s="1299"/>
      <c r="CM13" s="1299"/>
      <c r="CN13" s="1299"/>
      <c r="CO13" s="1299"/>
      <c r="CP13" s="1299"/>
      <c r="CQ13" s="1299"/>
      <c r="CR13" s="1299"/>
      <c r="CS13" s="1299"/>
      <c r="CT13" s="1299"/>
      <c r="CU13" s="1299"/>
      <c r="CV13" s="1299"/>
      <c r="CW13" s="1299"/>
      <c r="CX13" s="1299"/>
      <c r="CY13" s="1299"/>
      <c r="CZ13" s="1299"/>
      <c r="DA13" s="1299"/>
      <c r="DB13" s="1299"/>
      <c r="DC13" s="1299"/>
      <c r="DD13" s="1299"/>
      <c r="DE13" s="1299"/>
      <c r="DF13" s="1299"/>
      <c r="DG13" s="1299"/>
      <c r="DH13" s="1299"/>
      <c r="DI13" s="1299"/>
      <c r="DJ13" s="1299"/>
      <c r="DK13" s="1299"/>
      <c r="DL13" s="1299"/>
      <c r="DM13" s="1299"/>
      <c r="DN13" s="1299"/>
      <c r="DO13" s="1299"/>
      <c r="DP13" s="1299"/>
      <c r="DQ13" s="1299"/>
      <c r="DR13" s="1299"/>
      <c r="DS13" s="1299"/>
      <c r="DT13" s="1299"/>
      <c r="DU13" s="1300"/>
    </row>
    <row r="14" spans="1:125" s="453" customFormat="1" ht="23.25" x14ac:dyDescent="0.35">
      <c r="A14" s="452"/>
      <c r="B14" s="1309" t="s">
        <v>957</v>
      </c>
      <c r="C14" s="1283"/>
      <c r="D14" s="1283"/>
      <c r="E14" s="1283"/>
      <c r="F14" s="1283"/>
      <c r="G14" s="1283"/>
      <c r="H14" s="1283"/>
      <c r="I14" s="1283"/>
      <c r="J14" s="1283"/>
      <c r="K14" s="1283"/>
      <c r="L14" s="1283"/>
      <c r="M14" s="1283"/>
      <c r="N14" s="1283"/>
      <c r="O14" s="1283"/>
      <c r="P14" s="1283"/>
      <c r="Q14" s="1510"/>
      <c r="R14" s="1503"/>
      <c r="S14" s="1504"/>
      <c r="T14" s="1503"/>
      <c r="U14" s="1504"/>
      <c r="V14" s="484" t="s">
        <v>955</v>
      </c>
      <c r="W14" s="1503"/>
      <c r="X14" s="1504"/>
      <c r="Y14" s="1503"/>
      <c r="Z14" s="1504"/>
      <c r="AA14" s="1503"/>
      <c r="AB14" s="1504"/>
      <c r="AC14" s="1503"/>
      <c r="AD14" s="1504"/>
      <c r="AE14" s="1567" t="s">
        <v>958</v>
      </c>
      <c r="AF14" s="1283"/>
      <c r="AG14" s="1283"/>
      <c r="AH14" s="1283"/>
      <c r="AI14" s="1283"/>
      <c r="AJ14" s="1283"/>
      <c r="AK14" s="1283"/>
      <c r="AL14" s="1283"/>
      <c r="AM14" s="1283"/>
      <c r="AN14" s="1283"/>
      <c r="AO14" s="1283"/>
      <c r="AP14" s="1283"/>
      <c r="AQ14" s="1283"/>
      <c r="AR14" s="1283"/>
      <c r="AS14" s="1283"/>
      <c r="AT14" s="1283"/>
      <c r="AU14" s="1283"/>
      <c r="AV14" s="1283"/>
      <c r="AW14" s="1510"/>
      <c r="AX14" s="1503"/>
      <c r="AY14" s="1504"/>
      <c r="AZ14" s="1503"/>
      <c r="BA14" s="1504"/>
      <c r="BB14" s="1503"/>
      <c r="BC14" s="1504"/>
      <c r="BD14" s="484" t="s">
        <v>955</v>
      </c>
      <c r="BE14" s="1503"/>
      <c r="BF14" s="1504"/>
      <c r="BG14" s="1503"/>
      <c r="BH14" s="1504"/>
      <c r="BI14" s="1503"/>
      <c r="BJ14" s="1504"/>
      <c r="BK14" s="1503"/>
      <c r="BL14" s="1504"/>
      <c r="BM14" s="1463"/>
      <c r="BN14" s="1289"/>
      <c r="BO14" s="1289"/>
      <c r="BP14" s="1289"/>
      <c r="BQ14" s="1289"/>
      <c r="BR14" s="1289"/>
      <c r="BS14" s="1289"/>
      <c r="BT14" s="1289"/>
      <c r="BU14" s="1289"/>
      <c r="BV14" s="1289"/>
      <c r="BW14" s="1289"/>
      <c r="BX14" s="1289"/>
      <c r="BY14" s="1289"/>
      <c r="BZ14" s="1311"/>
      <c r="CA14" s="1288"/>
      <c r="CB14" s="1469"/>
      <c r="CC14" s="1469"/>
      <c r="CD14" s="1469"/>
      <c r="CE14" s="1469"/>
      <c r="CF14" s="1469"/>
      <c r="CG14" s="1469"/>
      <c r="CH14" s="1311"/>
      <c r="CI14" s="1298"/>
      <c r="CJ14" s="1299"/>
      <c r="CK14" s="1299"/>
      <c r="CL14" s="1299"/>
      <c r="CM14" s="1299"/>
      <c r="CN14" s="1299"/>
      <c r="CO14" s="1299"/>
      <c r="CP14" s="1299"/>
      <c r="CQ14" s="1299"/>
      <c r="CR14" s="1299"/>
      <c r="CS14" s="1299"/>
      <c r="CT14" s="1299"/>
      <c r="CU14" s="1299"/>
      <c r="CV14" s="1299"/>
      <c r="CW14" s="1299"/>
      <c r="CX14" s="1299"/>
      <c r="CY14" s="1299"/>
      <c r="CZ14" s="1299"/>
      <c r="DA14" s="1299"/>
      <c r="DB14" s="1299"/>
      <c r="DC14" s="1299"/>
      <c r="DD14" s="1299"/>
      <c r="DE14" s="1299"/>
      <c r="DF14" s="1299"/>
      <c r="DG14" s="1299"/>
      <c r="DH14" s="1299"/>
      <c r="DI14" s="1299"/>
      <c r="DJ14" s="1299"/>
      <c r="DK14" s="1299"/>
      <c r="DL14" s="1299"/>
      <c r="DM14" s="1299"/>
      <c r="DN14" s="1299"/>
      <c r="DO14" s="1299"/>
      <c r="DP14" s="1299"/>
      <c r="DQ14" s="1299"/>
      <c r="DR14" s="1299"/>
      <c r="DS14" s="1299"/>
      <c r="DT14" s="1299"/>
      <c r="DU14" s="1300"/>
    </row>
    <row r="15" spans="1:125" s="453" customFormat="1" ht="3.95" customHeight="1" thickBot="1" x14ac:dyDescent="0.4">
      <c r="A15" s="452"/>
      <c r="B15" s="1573"/>
      <c r="C15" s="1574"/>
      <c r="D15" s="1574"/>
      <c r="E15" s="1574"/>
      <c r="F15" s="1574"/>
      <c r="G15" s="1574"/>
      <c r="H15" s="1574"/>
      <c r="I15" s="1574"/>
      <c r="J15" s="1574"/>
      <c r="K15" s="1574"/>
      <c r="L15" s="1574"/>
      <c r="M15" s="1574"/>
      <c r="N15" s="1574"/>
      <c r="O15" s="1574"/>
      <c r="P15" s="1574"/>
      <c r="Q15" s="1574"/>
      <c r="R15" s="1574"/>
      <c r="S15" s="1574"/>
      <c r="T15" s="1574"/>
      <c r="U15" s="1574"/>
      <c r="V15" s="1574"/>
      <c r="W15" s="1574"/>
      <c r="X15" s="1574"/>
      <c r="Y15" s="1574"/>
      <c r="Z15" s="1574"/>
      <c r="AA15" s="1574"/>
      <c r="AB15" s="1574"/>
      <c r="AC15" s="1574"/>
      <c r="AD15" s="1574"/>
      <c r="AE15" s="1574"/>
      <c r="AF15" s="1574"/>
      <c r="AG15" s="1574"/>
      <c r="AH15" s="1574"/>
      <c r="AI15" s="1574"/>
      <c r="AJ15" s="1574"/>
      <c r="AK15" s="1574"/>
      <c r="AL15" s="1574"/>
      <c r="AM15" s="1574"/>
      <c r="AN15" s="1574"/>
      <c r="AO15" s="1574"/>
      <c r="AP15" s="1574"/>
      <c r="AQ15" s="1574"/>
      <c r="AR15" s="1574"/>
      <c r="AS15" s="1574"/>
      <c r="AT15" s="1574"/>
      <c r="AU15" s="1574"/>
      <c r="AV15" s="1574"/>
      <c r="AW15" s="1574"/>
      <c r="AX15" s="1574"/>
      <c r="AY15" s="1574"/>
      <c r="AZ15" s="1574"/>
      <c r="BA15" s="1574"/>
      <c r="BB15" s="1574"/>
      <c r="BC15" s="1574"/>
      <c r="BD15" s="1574"/>
      <c r="BE15" s="1574"/>
      <c r="BF15" s="1574"/>
      <c r="BG15" s="1574"/>
      <c r="BH15" s="1574"/>
      <c r="BI15" s="1574"/>
      <c r="BJ15" s="1574"/>
      <c r="BK15" s="1574"/>
      <c r="BL15" s="1574"/>
      <c r="BM15" s="1574"/>
      <c r="BN15" s="1574"/>
      <c r="BO15" s="1574"/>
      <c r="BP15" s="1574"/>
      <c r="BQ15" s="1574"/>
      <c r="BR15" s="1574"/>
      <c r="BS15" s="1574"/>
      <c r="BT15" s="1574"/>
      <c r="BU15" s="1574"/>
      <c r="BV15" s="1574"/>
      <c r="BW15" s="1574"/>
      <c r="BX15" s="1574"/>
      <c r="BY15" s="1574"/>
      <c r="BZ15" s="1574"/>
      <c r="CA15" s="1574"/>
      <c r="CB15" s="1574"/>
      <c r="CC15" s="1574"/>
      <c r="CD15" s="1574"/>
      <c r="CE15" s="1574"/>
      <c r="CF15" s="1574"/>
      <c r="CG15" s="1574"/>
      <c r="CH15" s="1575"/>
      <c r="CI15" s="1573"/>
      <c r="CJ15" s="1574"/>
      <c r="CK15" s="1574"/>
      <c r="CL15" s="1574"/>
      <c r="CM15" s="1574"/>
      <c r="CN15" s="1574"/>
      <c r="CO15" s="1574"/>
      <c r="CP15" s="1574"/>
      <c r="CQ15" s="1574"/>
      <c r="CR15" s="1574"/>
      <c r="CS15" s="1574"/>
      <c r="CT15" s="1574"/>
      <c r="CU15" s="1574"/>
      <c r="CV15" s="1574"/>
      <c r="CW15" s="1574"/>
      <c r="CX15" s="1574"/>
      <c r="CY15" s="1574"/>
      <c r="CZ15" s="1574"/>
      <c r="DA15" s="1574"/>
      <c r="DB15" s="1574"/>
      <c r="DC15" s="1574"/>
      <c r="DD15" s="1574"/>
      <c r="DE15" s="1574"/>
      <c r="DF15" s="1574"/>
      <c r="DG15" s="1574"/>
      <c r="DH15" s="1574"/>
      <c r="DI15" s="1574"/>
      <c r="DJ15" s="1574"/>
      <c r="DK15" s="1574"/>
      <c r="DL15" s="1574"/>
      <c r="DM15" s="1574"/>
      <c r="DN15" s="1574"/>
      <c r="DO15" s="1574"/>
      <c r="DP15" s="1574"/>
      <c r="DQ15" s="1574"/>
      <c r="DR15" s="1574"/>
      <c r="DS15" s="1574"/>
      <c r="DT15" s="1574"/>
      <c r="DU15" s="1575"/>
    </row>
    <row r="16" spans="1:125" s="453" customFormat="1" ht="23.25" x14ac:dyDescent="0.35">
      <c r="A16" s="452"/>
      <c r="B16" s="1306" t="s">
        <v>959</v>
      </c>
      <c r="C16" s="1307"/>
      <c r="D16" s="1307"/>
      <c r="E16" s="1307"/>
      <c r="F16" s="1307"/>
      <c r="G16" s="1307"/>
      <c r="H16" s="1307"/>
      <c r="I16" s="1307"/>
      <c r="J16" s="1307"/>
      <c r="K16" s="1307"/>
      <c r="L16" s="1307"/>
      <c r="M16" s="1307"/>
      <c r="N16" s="1307"/>
      <c r="O16" s="1307"/>
      <c r="P16" s="1307"/>
      <c r="Q16" s="1307"/>
      <c r="R16" s="1308"/>
      <c r="S16" s="1306" t="s">
        <v>960</v>
      </c>
      <c r="T16" s="1307"/>
      <c r="U16" s="1307"/>
      <c r="V16" s="1307"/>
      <c r="W16" s="1307"/>
      <c r="X16" s="1307"/>
      <c r="Y16" s="1307"/>
      <c r="Z16" s="1307"/>
      <c r="AA16" s="1307"/>
      <c r="AB16" s="1307"/>
      <c r="AC16" s="1307"/>
      <c r="AD16" s="1307"/>
      <c r="AE16" s="1307"/>
      <c r="AF16" s="1307"/>
      <c r="AG16" s="1307"/>
      <c r="AH16" s="1307"/>
      <c r="AI16" s="1307"/>
      <c r="AJ16" s="1307"/>
      <c r="AK16" s="1307"/>
      <c r="AL16" s="1307"/>
      <c r="AM16" s="1307"/>
      <c r="AN16" s="1307"/>
      <c r="AO16" s="1307"/>
      <c r="AP16" s="1307"/>
      <c r="AQ16" s="1307"/>
      <c r="AR16" s="1307"/>
      <c r="AS16" s="1307"/>
      <c r="AT16" s="1307"/>
      <c r="AU16" s="1307"/>
      <c r="AV16" s="1307"/>
      <c r="AW16" s="1307"/>
      <c r="AX16" s="1307"/>
      <c r="AY16" s="1308"/>
      <c r="AZ16" s="1306" t="s">
        <v>961</v>
      </c>
      <c r="BA16" s="1307"/>
      <c r="BB16" s="1307"/>
      <c r="BC16" s="1307"/>
      <c r="BD16" s="1307"/>
      <c r="BE16" s="1307"/>
      <c r="BF16" s="1307"/>
      <c r="BG16" s="1307"/>
      <c r="BH16" s="1307"/>
      <c r="BI16" s="1307"/>
      <c r="BJ16" s="1307"/>
      <c r="BK16" s="1307"/>
      <c r="BL16" s="1307"/>
      <c r="BM16" s="1307"/>
      <c r="BN16" s="1307"/>
      <c r="BO16" s="1307"/>
      <c r="BP16" s="1308"/>
      <c r="BQ16" s="1306" t="s">
        <v>962</v>
      </c>
      <c r="BR16" s="1307"/>
      <c r="BS16" s="1307"/>
      <c r="BT16" s="1307"/>
      <c r="BU16" s="1307"/>
      <c r="BV16" s="1307"/>
      <c r="BW16" s="1307"/>
      <c r="BX16" s="1307"/>
      <c r="BY16" s="1307"/>
      <c r="BZ16" s="1307"/>
      <c r="CA16" s="1307"/>
      <c r="CB16" s="1307"/>
      <c r="CC16" s="1307"/>
      <c r="CD16" s="1307"/>
      <c r="CE16" s="1307"/>
      <c r="CF16" s="1307"/>
      <c r="CG16" s="1307"/>
      <c r="CH16" s="1307"/>
      <c r="CI16" s="1307"/>
      <c r="CJ16" s="1307"/>
      <c r="CK16" s="1307"/>
      <c r="CL16" s="1308"/>
      <c r="CM16" s="1306" t="s">
        <v>376</v>
      </c>
      <c r="CN16" s="1307"/>
      <c r="CO16" s="1307"/>
      <c r="CP16" s="1307"/>
      <c r="CQ16" s="1307"/>
      <c r="CR16" s="1307"/>
      <c r="CS16" s="1307"/>
      <c r="CT16" s="1307"/>
      <c r="CU16" s="1307"/>
      <c r="CV16" s="1307"/>
      <c r="CW16" s="1307"/>
      <c r="CX16" s="1307"/>
      <c r="CY16" s="1307"/>
      <c r="CZ16" s="1307"/>
      <c r="DA16" s="1307"/>
      <c r="DB16" s="1307"/>
      <c r="DC16" s="1307"/>
      <c r="DD16" s="1307"/>
      <c r="DE16" s="1307"/>
      <c r="DF16" s="1307"/>
      <c r="DG16" s="1307"/>
      <c r="DH16" s="1307"/>
      <c r="DI16" s="1307"/>
      <c r="DJ16" s="1307"/>
      <c r="DK16" s="1307"/>
      <c r="DL16" s="1307"/>
      <c r="DM16" s="1307"/>
      <c r="DN16" s="1307"/>
      <c r="DO16" s="1307"/>
      <c r="DP16" s="1307"/>
      <c r="DQ16" s="1307"/>
      <c r="DR16" s="1307"/>
      <c r="DS16" s="1307"/>
      <c r="DT16" s="1307"/>
      <c r="DU16" s="1308"/>
    </row>
    <row r="17" spans="1:127" s="453" customFormat="1" ht="23.25" x14ac:dyDescent="0.35">
      <c r="A17" s="452"/>
      <c r="B17" s="1309" t="s">
        <v>963</v>
      </c>
      <c r="C17" s="1283"/>
      <c r="D17" s="1283"/>
      <c r="E17" s="1283"/>
      <c r="F17" s="1283"/>
      <c r="G17" s="1283"/>
      <c r="H17" s="1283"/>
      <c r="I17" s="1283"/>
      <c r="J17" s="1283"/>
      <c r="K17" s="1283"/>
      <c r="L17" s="1283"/>
      <c r="M17" s="1498"/>
      <c r="N17" s="1498"/>
      <c r="O17" s="1498"/>
      <c r="P17" s="1498"/>
      <c r="Q17" s="1498"/>
      <c r="R17" s="459"/>
      <c r="S17" s="1309" t="s">
        <v>964</v>
      </c>
      <c r="T17" s="1283"/>
      <c r="U17" s="1283"/>
      <c r="V17" s="1283"/>
      <c r="W17" s="1283"/>
      <c r="X17" s="1283"/>
      <c r="Y17" s="1283"/>
      <c r="Z17" s="1283"/>
      <c r="AA17" s="1283"/>
      <c r="AB17" s="1283"/>
      <c r="AC17" s="1498"/>
      <c r="AD17" s="1498"/>
      <c r="AE17" s="1498"/>
      <c r="AF17" s="1498"/>
      <c r="AG17" s="1498"/>
      <c r="AH17" s="1283" t="s">
        <v>965</v>
      </c>
      <c r="AI17" s="1283"/>
      <c r="AJ17" s="1283"/>
      <c r="AK17" s="1283"/>
      <c r="AL17" s="1283"/>
      <c r="AM17" s="1283"/>
      <c r="AN17" s="1283"/>
      <c r="AO17" s="1283"/>
      <c r="AP17" s="1283"/>
      <c r="AQ17" s="1283"/>
      <c r="AR17" s="1283"/>
      <c r="AS17" s="1283"/>
      <c r="AT17" s="1498"/>
      <c r="AU17" s="1498"/>
      <c r="AV17" s="1498"/>
      <c r="AW17" s="1498"/>
      <c r="AX17" s="1498"/>
      <c r="AY17" s="459"/>
      <c r="AZ17" s="1288" t="s">
        <v>966</v>
      </c>
      <c r="BA17" s="1289"/>
      <c r="BB17" s="1289"/>
      <c r="BC17" s="1289"/>
      <c r="BD17" s="1289"/>
      <c r="BE17" s="1289"/>
      <c r="BF17" s="1289"/>
      <c r="BG17" s="1289"/>
      <c r="BH17" s="1289"/>
      <c r="BI17" s="1289"/>
      <c r="BJ17" s="1289"/>
      <c r="BK17" s="1289"/>
      <c r="BL17" s="1289"/>
      <c r="BM17" s="1289"/>
      <c r="BN17" s="1289"/>
      <c r="BO17" s="1289"/>
      <c r="BP17" s="1311"/>
      <c r="BQ17" s="454"/>
      <c r="BR17" s="455"/>
      <c r="BS17" s="455"/>
      <c r="BT17" s="455"/>
      <c r="BU17" s="455"/>
      <c r="BV17" s="455"/>
      <c r="BW17" s="455"/>
      <c r="BX17" s="455"/>
      <c r="BY17" s="455"/>
      <c r="BZ17" s="455"/>
      <c r="CA17" s="455"/>
      <c r="CB17" s="455"/>
      <c r="CC17" s="458" t="s">
        <v>967</v>
      </c>
      <c r="CD17" s="1561"/>
      <c r="CE17" s="1561"/>
      <c r="CF17" s="1561"/>
      <c r="CG17" s="1561"/>
      <c r="CH17" s="1561"/>
      <c r="CI17" s="1561"/>
      <c r="CJ17" s="1561"/>
      <c r="CK17" s="1561"/>
      <c r="CL17" s="459"/>
      <c r="CM17" s="1292" t="s">
        <v>187</v>
      </c>
      <c r="CN17" s="1293"/>
      <c r="CO17" s="1293"/>
      <c r="CP17" s="1293"/>
      <c r="CQ17" s="1293"/>
      <c r="CR17" s="1293"/>
      <c r="CS17" s="1293"/>
      <c r="CT17" s="1293"/>
      <c r="CU17" s="1293"/>
      <c r="CV17" s="1293"/>
      <c r="CW17" s="1293"/>
      <c r="CX17" s="1293"/>
      <c r="CY17" s="1293"/>
      <c r="CZ17" s="1293"/>
      <c r="DA17" s="1293"/>
      <c r="DB17" s="1562"/>
      <c r="DC17" s="1562"/>
      <c r="DD17" s="1562"/>
      <c r="DE17" s="1562"/>
      <c r="DF17" s="1562"/>
      <c r="DG17" s="1562"/>
      <c r="DH17" s="1562"/>
      <c r="DI17" s="1562"/>
      <c r="DJ17" s="1562"/>
      <c r="DK17" s="1562"/>
      <c r="DL17" s="1562"/>
      <c r="DM17" s="1562"/>
      <c r="DN17" s="1301" t="s">
        <v>968</v>
      </c>
      <c r="DO17" s="1301"/>
      <c r="DP17" s="1301"/>
      <c r="DQ17" s="1301"/>
      <c r="DR17" s="1301"/>
      <c r="DS17" s="1301"/>
      <c r="DT17" s="1301"/>
      <c r="DU17" s="1302"/>
    </row>
    <row r="18" spans="1:127" s="453" customFormat="1" ht="24" thickBot="1" x14ac:dyDescent="0.4">
      <c r="A18" s="452"/>
      <c r="B18" s="1309" t="s">
        <v>969</v>
      </c>
      <c r="C18" s="1283"/>
      <c r="D18" s="1283"/>
      <c r="E18" s="1283"/>
      <c r="F18" s="1283"/>
      <c r="G18" s="1283"/>
      <c r="H18" s="1283"/>
      <c r="I18" s="1283"/>
      <c r="J18" s="1283"/>
      <c r="K18" s="1283"/>
      <c r="L18" s="1283"/>
      <c r="M18" s="1447"/>
      <c r="N18" s="1447"/>
      <c r="O18" s="1447"/>
      <c r="P18" s="1447"/>
      <c r="Q18" s="1447"/>
      <c r="R18" s="459"/>
      <c r="S18" s="1309" t="s">
        <v>970</v>
      </c>
      <c r="T18" s="1283"/>
      <c r="U18" s="1283"/>
      <c r="V18" s="1283"/>
      <c r="W18" s="1283"/>
      <c r="X18" s="1283"/>
      <c r="Y18" s="1283"/>
      <c r="Z18" s="1283"/>
      <c r="AA18" s="1283"/>
      <c r="AB18" s="1283"/>
      <c r="AC18" s="1498"/>
      <c r="AD18" s="1498"/>
      <c r="AE18" s="1498"/>
      <c r="AF18" s="1498"/>
      <c r="AG18" s="1498"/>
      <c r="AH18" s="1283" t="s">
        <v>971</v>
      </c>
      <c r="AI18" s="1283"/>
      <c r="AJ18" s="1283"/>
      <c r="AK18" s="1283"/>
      <c r="AL18" s="1283"/>
      <c r="AM18" s="1283"/>
      <c r="AN18" s="1283"/>
      <c r="AO18" s="1283"/>
      <c r="AP18" s="1283"/>
      <c r="AQ18" s="1283"/>
      <c r="AR18" s="1283"/>
      <c r="AS18" s="1283"/>
      <c r="AT18" s="1498"/>
      <c r="AU18" s="1498"/>
      <c r="AV18" s="1498"/>
      <c r="AW18" s="1498"/>
      <c r="AX18" s="1498"/>
      <c r="AY18" s="459"/>
      <c r="AZ18" s="454"/>
      <c r="BA18" s="455"/>
      <c r="BB18" s="455"/>
      <c r="BC18" s="455"/>
      <c r="BD18" s="455"/>
      <c r="BE18" s="455"/>
      <c r="BF18" s="455"/>
      <c r="BG18" s="455"/>
      <c r="BH18" s="455"/>
      <c r="BI18" s="458" t="s">
        <v>972</v>
      </c>
      <c r="BJ18" s="1498"/>
      <c r="BK18" s="1498"/>
      <c r="BL18" s="1498"/>
      <c r="BM18" s="1498"/>
      <c r="BN18" s="1498"/>
      <c r="BO18" s="455"/>
      <c r="BP18" s="459"/>
      <c r="BQ18" s="454"/>
      <c r="BR18" s="455"/>
      <c r="BS18" s="455"/>
      <c r="BT18" s="455"/>
      <c r="BU18" s="455"/>
      <c r="BV18" s="455"/>
      <c r="BW18" s="455"/>
      <c r="BX18" s="455"/>
      <c r="BY18" s="455"/>
      <c r="BZ18" s="455"/>
      <c r="CA18" s="455"/>
      <c r="CB18" s="455"/>
      <c r="CC18" s="458" t="s">
        <v>973</v>
      </c>
      <c r="CD18" s="1499"/>
      <c r="CE18" s="1499"/>
      <c r="CF18" s="1499"/>
      <c r="CG18" s="1499"/>
      <c r="CH18" s="1499"/>
      <c r="CI18" s="1499"/>
      <c r="CJ18" s="1499"/>
      <c r="CK18" s="1499"/>
      <c r="CL18" s="459"/>
      <c r="CM18" s="1292" t="s">
        <v>974</v>
      </c>
      <c r="CN18" s="1293"/>
      <c r="CO18" s="1293"/>
      <c r="CP18" s="1293"/>
      <c r="CQ18" s="1293"/>
      <c r="CR18" s="1293"/>
      <c r="CS18" s="1293"/>
      <c r="CT18" s="1293"/>
      <c r="CU18" s="1293"/>
      <c r="CV18" s="1293"/>
      <c r="CW18" s="1293"/>
      <c r="CX18" s="1293"/>
      <c r="CY18" s="1293"/>
      <c r="CZ18" s="1293"/>
      <c r="DA18" s="1293"/>
      <c r="DB18" s="1563" t="str">
        <f xml:space="preserve"> IF(ISERROR(DB17/CD21), "Need Actual Hours in 'CD21'",DB17/CD21)</f>
        <v>Need Actual Hours in 'CD21'</v>
      </c>
      <c r="DC18" s="1564"/>
      <c r="DD18" s="1564"/>
      <c r="DE18" s="1564"/>
      <c r="DF18" s="1564"/>
      <c r="DG18" s="1564"/>
      <c r="DH18" s="1564"/>
      <c r="DI18" s="1564"/>
      <c r="DJ18" s="1564"/>
      <c r="DK18" s="1564"/>
      <c r="DL18" s="1564"/>
      <c r="DM18" s="1565"/>
      <c r="DN18" s="1301" t="s">
        <v>389</v>
      </c>
      <c r="DO18" s="1301"/>
      <c r="DP18" s="1301"/>
      <c r="DQ18" s="1301"/>
      <c r="DR18" s="1301"/>
      <c r="DS18" s="1301"/>
      <c r="DT18" s="1301"/>
      <c r="DU18" s="1302"/>
    </row>
    <row r="19" spans="1:127" s="453" customFormat="1" ht="24" thickTop="1" x14ac:dyDescent="0.35">
      <c r="A19" s="452"/>
      <c r="B19" s="1309" t="s">
        <v>975</v>
      </c>
      <c r="C19" s="1283"/>
      <c r="D19" s="1283"/>
      <c r="E19" s="1283"/>
      <c r="F19" s="1283"/>
      <c r="G19" s="1283"/>
      <c r="H19" s="1283"/>
      <c r="I19" s="1283"/>
      <c r="J19" s="1283"/>
      <c r="K19" s="1283"/>
      <c r="L19" s="1283"/>
      <c r="M19" s="1447"/>
      <c r="N19" s="1447"/>
      <c r="O19" s="1447"/>
      <c r="P19" s="1447"/>
      <c r="Q19" s="1447"/>
      <c r="R19" s="459"/>
      <c r="S19" s="1309" t="s">
        <v>976</v>
      </c>
      <c r="T19" s="1283"/>
      <c r="U19" s="1283"/>
      <c r="V19" s="1283"/>
      <c r="W19" s="1283"/>
      <c r="X19" s="1283"/>
      <c r="Y19" s="1283"/>
      <c r="Z19" s="1283"/>
      <c r="AA19" s="1283"/>
      <c r="AB19" s="1283"/>
      <c r="AC19" s="1498"/>
      <c r="AD19" s="1498"/>
      <c r="AE19" s="1498"/>
      <c r="AF19" s="1498"/>
      <c r="AG19" s="1498"/>
      <c r="AH19" s="1283" t="s">
        <v>977</v>
      </c>
      <c r="AI19" s="1283"/>
      <c r="AJ19" s="1283"/>
      <c r="AK19" s="1283"/>
      <c r="AL19" s="1283"/>
      <c r="AM19" s="1283"/>
      <c r="AN19" s="1283"/>
      <c r="AO19" s="1283"/>
      <c r="AP19" s="1283"/>
      <c r="AQ19" s="1283"/>
      <c r="AR19" s="1283"/>
      <c r="AS19" s="1283"/>
      <c r="AT19" s="1498"/>
      <c r="AU19" s="1498"/>
      <c r="AV19" s="1498"/>
      <c r="AW19" s="1498"/>
      <c r="AX19" s="1498"/>
      <c r="AY19" s="459"/>
      <c r="AZ19" s="454"/>
      <c r="BA19" s="455"/>
      <c r="BB19" s="455"/>
      <c r="BC19" s="455"/>
      <c r="BD19" s="455"/>
      <c r="BE19" s="455"/>
      <c r="BF19" s="455"/>
      <c r="BG19" s="455"/>
      <c r="BH19" s="455"/>
      <c r="BI19" s="458" t="s">
        <v>978</v>
      </c>
      <c r="BJ19" s="1498"/>
      <c r="BK19" s="1498"/>
      <c r="BL19" s="1498"/>
      <c r="BM19" s="1498"/>
      <c r="BN19" s="1498"/>
      <c r="BO19" s="455"/>
      <c r="BP19" s="459"/>
      <c r="BQ19" s="454"/>
      <c r="BR19" s="455"/>
      <c r="BS19" s="455"/>
      <c r="BT19" s="455"/>
      <c r="BU19" s="455"/>
      <c r="BV19" s="455"/>
      <c r="BW19" s="455"/>
      <c r="BX19" s="455"/>
      <c r="BY19" s="455"/>
      <c r="BZ19" s="455"/>
      <c r="CA19" s="455"/>
      <c r="CB19" s="455"/>
      <c r="CC19" s="458" t="s">
        <v>979</v>
      </c>
      <c r="CD19" s="1499"/>
      <c r="CE19" s="1499"/>
      <c r="CF19" s="1499"/>
      <c r="CG19" s="1499"/>
      <c r="CH19" s="1499"/>
      <c r="CI19" s="1499"/>
      <c r="CJ19" s="1499"/>
      <c r="CK19" s="1499"/>
      <c r="CL19" s="459"/>
      <c r="CM19" s="1292" t="s">
        <v>980</v>
      </c>
      <c r="CN19" s="1293"/>
      <c r="CO19" s="1293"/>
      <c r="CP19" s="1293"/>
      <c r="CQ19" s="1293"/>
      <c r="CR19" s="1293"/>
      <c r="CS19" s="1293"/>
      <c r="CT19" s="1293"/>
      <c r="CU19" s="1293"/>
      <c r="CV19" s="1293"/>
      <c r="CW19" s="1293"/>
      <c r="CX19" s="1293"/>
      <c r="CY19" s="1293"/>
      <c r="CZ19" s="1293"/>
      <c r="DA19" s="1293"/>
      <c r="DB19" s="1576"/>
      <c r="DC19" s="1576"/>
      <c r="DD19" s="1576"/>
      <c r="DE19" s="1576"/>
      <c r="DF19" s="1576"/>
      <c r="DG19" s="1576"/>
      <c r="DH19" s="1576"/>
      <c r="DI19" s="1576"/>
      <c r="DJ19" s="1576"/>
      <c r="DK19" s="1576"/>
      <c r="DL19" s="1576"/>
      <c r="DM19" s="1576"/>
      <c r="DN19" s="1301" t="s">
        <v>389</v>
      </c>
      <c r="DO19" s="1301"/>
      <c r="DP19" s="1301"/>
      <c r="DQ19" s="1301"/>
      <c r="DR19" s="1301"/>
      <c r="DS19" s="1301"/>
      <c r="DT19" s="1301"/>
      <c r="DU19" s="1302"/>
    </row>
    <row r="20" spans="1:127" s="453" customFormat="1" ht="24" thickBot="1" x14ac:dyDescent="0.4">
      <c r="A20" s="452"/>
      <c r="B20" s="1309" t="s">
        <v>981</v>
      </c>
      <c r="C20" s="1283"/>
      <c r="D20" s="1283"/>
      <c r="E20" s="1283"/>
      <c r="F20" s="1283"/>
      <c r="G20" s="1283"/>
      <c r="H20" s="1283"/>
      <c r="I20" s="1283"/>
      <c r="J20" s="1283"/>
      <c r="K20" s="1283"/>
      <c r="L20" s="1283"/>
      <c r="M20" s="1447"/>
      <c r="N20" s="1447"/>
      <c r="O20" s="1447"/>
      <c r="P20" s="1447"/>
      <c r="Q20" s="1447"/>
      <c r="R20" s="459"/>
      <c r="S20" s="1309" t="s">
        <v>982</v>
      </c>
      <c r="T20" s="1283"/>
      <c r="U20" s="1283"/>
      <c r="V20" s="1283"/>
      <c r="W20" s="1283"/>
      <c r="X20" s="1283"/>
      <c r="Y20" s="1283"/>
      <c r="Z20" s="1283"/>
      <c r="AA20" s="1283"/>
      <c r="AB20" s="1283"/>
      <c r="AC20" s="1496"/>
      <c r="AD20" s="1496"/>
      <c r="AE20" s="1496"/>
      <c r="AF20" s="1496"/>
      <c r="AG20" s="1496"/>
      <c r="AH20" s="1496"/>
      <c r="AI20" s="1496"/>
      <c r="AJ20" s="1496"/>
      <c r="AK20" s="1496"/>
      <c r="AL20" s="1496"/>
      <c r="AM20" s="1496"/>
      <c r="AN20" s="1496"/>
      <c r="AO20" s="1496"/>
      <c r="AP20" s="1496"/>
      <c r="AQ20" s="1496"/>
      <c r="AR20" s="1496"/>
      <c r="AS20" s="1496"/>
      <c r="AT20" s="1496"/>
      <c r="AU20" s="1496"/>
      <c r="AV20" s="1496"/>
      <c r="AW20" s="1496"/>
      <c r="AX20" s="1496"/>
      <c r="AY20" s="459"/>
      <c r="AZ20" s="454"/>
      <c r="BA20" s="455"/>
      <c r="BB20" s="455"/>
      <c r="BC20" s="455"/>
      <c r="BD20" s="455"/>
      <c r="BE20" s="455"/>
      <c r="BF20" s="455"/>
      <c r="BG20" s="455"/>
      <c r="BH20" s="455"/>
      <c r="BI20" s="458" t="s">
        <v>983</v>
      </c>
      <c r="BJ20" s="1498"/>
      <c r="BK20" s="1498"/>
      <c r="BL20" s="1498"/>
      <c r="BM20" s="1498"/>
      <c r="BN20" s="1498"/>
      <c r="BO20" s="455"/>
      <c r="BP20" s="459"/>
      <c r="BQ20" s="454"/>
      <c r="BR20" s="455"/>
      <c r="BS20" s="455"/>
      <c r="BT20" s="455"/>
      <c r="BU20" s="455"/>
      <c r="BV20" s="455"/>
      <c r="BW20" s="455"/>
      <c r="BX20" s="455"/>
      <c r="BY20" s="455"/>
      <c r="BZ20" s="455"/>
      <c r="CA20" s="455"/>
      <c r="CB20" s="455"/>
      <c r="CC20" s="458" t="s">
        <v>984</v>
      </c>
      <c r="CD20" s="1297">
        <f>CD17*CD18*CD19</f>
        <v>0</v>
      </c>
      <c r="CE20" s="1297"/>
      <c r="CF20" s="1297"/>
      <c r="CG20" s="1297"/>
      <c r="CH20" s="1297"/>
      <c r="CI20" s="1297"/>
      <c r="CJ20" s="1297"/>
      <c r="CK20" s="1297"/>
      <c r="CL20" s="459"/>
      <c r="CM20" s="1294" t="s">
        <v>989</v>
      </c>
      <c r="CN20" s="1295"/>
      <c r="CO20" s="1295"/>
      <c r="CP20" s="1295"/>
      <c r="CQ20" s="1295"/>
      <c r="CR20" s="1295"/>
      <c r="CS20" s="1295"/>
      <c r="CT20" s="1295"/>
      <c r="CU20" s="1295"/>
      <c r="CV20" s="1295"/>
      <c r="CW20" s="1295"/>
      <c r="CX20" s="1295"/>
      <c r="CY20" s="1295"/>
      <c r="CZ20" s="1295"/>
      <c r="DA20" s="1295"/>
      <c r="DB20" s="1295"/>
      <c r="DC20" s="1295"/>
      <c r="DD20" s="1295"/>
      <c r="DE20" s="1295"/>
      <c r="DF20" s="1295"/>
      <c r="DG20" s="1295"/>
      <c r="DH20" s="1295"/>
      <c r="DI20" s="1295"/>
      <c r="DJ20" s="1295"/>
      <c r="DK20" s="1295"/>
      <c r="DL20" s="1295"/>
      <c r="DM20" s="1295"/>
      <c r="DN20" s="1295"/>
      <c r="DO20" s="1295"/>
      <c r="DP20" s="1295"/>
      <c r="DQ20" s="1295"/>
      <c r="DR20" s="1295"/>
      <c r="DS20" s="1295"/>
      <c r="DT20" s="1295"/>
      <c r="DU20" s="1296"/>
    </row>
    <row r="21" spans="1:127" s="453" customFormat="1" ht="23.25" x14ac:dyDescent="0.35">
      <c r="A21" s="452"/>
      <c r="B21" s="1288"/>
      <c r="C21" s="1289"/>
      <c r="D21" s="1289"/>
      <c r="E21" s="1496"/>
      <c r="F21" s="1496"/>
      <c r="G21" s="1496"/>
      <c r="H21" s="1496"/>
      <c r="I21" s="1496"/>
      <c r="J21" s="1496"/>
      <c r="K21" s="1496"/>
      <c r="L21" s="1496"/>
      <c r="M21" s="1496"/>
      <c r="N21" s="1496"/>
      <c r="O21" s="1496"/>
      <c r="P21" s="1496"/>
      <c r="Q21" s="1496"/>
      <c r="R21" s="459"/>
      <c r="S21" s="1500" t="s">
        <v>985</v>
      </c>
      <c r="T21" s="1501"/>
      <c r="U21" s="1501"/>
      <c r="V21" s="1501"/>
      <c r="W21" s="1501"/>
      <c r="X21" s="1501"/>
      <c r="Y21" s="1501"/>
      <c r="Z21" s="1501"/>
      <c r="AA21" s="1501"/>
      <c r="AB21" s="1501"/>
      <c r="AC21" s="1497"/>
      <c r="AD21" s="1497"/>
      <c r="AE21" s="1497"/>
      <c r="AF21" s="1497"/>
      <c r="AG21" s="1497"/>
      <c r="AH21" s="1497"/>
      <c r="AI21" s="1497"/>
      <c r="AJ21" s="1497"/>
      <c r="AK21" s="1497"/>
      <c r="AL21" s="1497"/>
      <c r="AM21" s="1497"/>
      <c r="AN21" s="1497"/>
      <c r="AO21" s="1497"/>
      <c r="AP21" s="1497"/>
      <c r="AQ21" s="1497"/>
      <c r="AR21" s="1497"/>
      <c r="AS21" s="1497"/>
      <c r="AT21" s="1497"/>
      <c r="AU21" s="1497"/>
      <c r="AV21" s="1497"/>
      <c r="AW21" s="1497"/>
      <c r="AX21" s="1497"/>
      <c r="AY21" s="459"/>
      <c r="AZ21" s="454"/>
      <c r="BA21" s="455"/>
      <c r="BB21" s="455"/>
      <c r="BC21" s="455"/>
      <c r="BD21" s="455"/>
      <c r="BE21" s="455"/>
      <c r="BF21" s="455"/>
      <c r="BG21" s="455"/>
      <c r="BH21" s="455"/>
      <c r="BI21" s="458" t="s">
        <v>986</v>
      </c>
      <c r="BJ21" s="1498"/>
      <c r="BK21" s="1498"/>
      <c r="BL21" s="1498"/>
      <c r="BM21" s="1498"/>
      <c r="BN21" s="1498"/>
      <c r="BO21" s="455"/>
      <c r="BP21" s="459"/>
      <c r="BQ21" s="454"/>
      <c r="BR21" s="455"/>
      <c r="BS21" s="455"/>
      <c r="BT21" s="455"/>
      <c r="BU21" s="455"/>
      <c r="BV21" s="455"/>
      <c r="BW21" s="455"/>
      <c r="BX21" s="455"/>
      <c r="BY21" s="455"/>
      <c r="BZ21" s="455"/>
      <c r="CA21" s="455"/>
      <c r="CB21" s="455"/>
      <c r="CC21" s="458" t="s">
        <v>987</v>
      </c>
      <c r="CD21" s="1499"/>
      <c r="CE21" s="1499"/>
      <c r="CF21" s="1499"/>
      <c r="CG21" s="1499"/>
      <c r="CH21" s="1499"/>
      <c r="CI21" s="1499"/>
      <c r="CJ21" s="1499"/>
      <c r="CK21" s="1499"/>
      <c r="CL21" s="459"/>
      <c r="CM21" s="1306" t="s">
        <v>261</v>
      </c>
      <c r="CN21" s="1307"/>
      <c r="CO21" s="1307"/>
      <c r="CP21" s="1307"/>
      <c r="CQ21" s="1307"/>
      <c r="CR21" s="1307"/>
      <c r="CS21" s="1307"/>
      <c r="CT21" s="1307"/>
      <c r="CU21" s="1307"/>
      <c r="CV21" s="1307"/>
      <c r="CW21" s="1307"/>
      <c r="CX21" s="1307"/>
      <c r="CY21" s="1307"/>
      <c r="CZ21" s="1307"/>
      <c r="DA21" s="1307"/>
      <c r="DB21" s="1307"/>
      <c r="DC21" s="1307"/>
      <c r="DD21" s="1307"/>
      <c r="DE21" s="1307"/>
      <c r="DF21" s="1307"/>
      <c r="DG21" s="1307"/>
      <c r="DH21" s="1307"/>
      <c r="DI21" s="1307"/>
      <c r="DJ21" s="1307"/>
      <c r="DK21" s="1307"/>
      <c r="DL21" s="1307"/>
      <c r="DM21" s="1307"/>
      <c r="DN21" s="1307"/>
      <c r="DO21" s="1307"/>
      <c r="DP21" s="1307"/>
      <c r="DQ21" s="1307"/>
      <c r="DR21" s="1307"/>
      <c r="DS21" s="1307"/>
      <c r="DT21" s="1307"/>
      <c r="DU21" s="1308"/>
    </row>
    <row r="22" spans="1:127" s="453" customFormat="1" ht="23.25" x14ac:dyDescent="0.35">
      <c r="A22" s="452"/>
      <c r="B22" s="1288"/>
      <c r="C22" s="1289"/>
      <c r="D22" s="1289"/>
      <c r="E22" s="1496"/>
      <c r="F22" s="1496"/>
      <c r="G22" s="1496"/>
      <c r="H22" s="1496"/>
      <c r="I22" s="1496"/>
      <c r="J22" s="1496"/>
      <c r="K22" s="1496"/>
      <c r="L22" s="1496"/>
      <c r="M22" s="1496"/>
      <c r="N22" s="1496"/>
      <c r="O22" s="1496"/>
      <c r="P22" s="1496"/>
      <c r="Q22" s="1496"/>
      <c r="R22" s="459"/>
      <c r="S22" s="1500"/>
      <c r="T22" s="1501"/>
      <c r="U22" s="1501"/>
      <c r="V22" s="1501"/>
      <c r="W22" s="1501"/>
      <c r="X22" s="1501"/>
      <c r="Y22" s="1501"/>
      <c r="Z22" s="1501"/>
      <c r="AA22" s="1501"/>
      <c r="AB22" s="1501"/>
      <c r="AC22" s="1502"/>
      <c r="AD22" s="1502"/>
      <c r="AE22" s="1502"/>
      <c r="AF22" s="1502"/>
      <c r="AG22" s="1502"/>
      <c r="AH22" s="1502"/>
      <c r="AI22" s="1502"/>
      <c r="AJ22" s="1502"/>
      <c r="AK22" s="1502"/>
      <c r="AL22" s="1502"/>
      <c r="AM22" s="1502"/>
      <c r="AN22" s="1502"/>
      <c r="AO22" s="1502"/>
      <c r="AP22" s="1502"/>
      <c r="AQ22" s="1502"/>
      <c r="AR22" s="1502"/>
      <c r="AS22" s="1502"/>
      <c r="AT22" s="1502"/>
      <c r="AU22" s="1502"/>
      <c r="AV22" s="1502"/>
      <c r="AW22" s="1502"/>
      <c r="AX22" s="1502"/>
      <c r="AY22" s="459"/>
      <c r="AZ22" s="454"/>
      <c r="BA22" s="455"/>
      <c r="BB22" s="455"/>
      <c r="BC22" s="455"/>
      <c r="BD22" s="455"/>
      <c r="BE22" s="455"/>
      <c r="BF22" s="455"/>
      <c r="BG22" s="455"/>
      <c r="BH22" s="455"/>
      <c r="BI22" s="458" t="s">
        <v>975</v>
      </c>
      <c r="BJ22" s="1498"/>
      <c r="BK22" s="1498"/>
      <c r="BL22" s="1498"/>
      <c r="BM22" s="1498"/>
      <c r="BN22" s="1498"/>
      <c r="BO22" s="455"/>
      <c r="BP22" s="459"/>
      <c r="BQ22" s="454"/>
      <c r="BR22" s="460" t="s">
        <v>988</v>
      </c>
      <c r="BS22" s="455"/>
      <c r="BT22" s="455"/>
      <c r="BU22" s="455"/>
      <c r="BV22" s="455"/>
      <c r="BW22" s="455"/>
      <c r="BX22" s="455"/>
      <c r="BY22" s="455"/>
      <c r="BZ22" s="455"/>
      <c r="CA22" s="455"/>
      <c r="CB22" s="455"/>
      <c r="CC22" s="455"/>
      <c r="CD22" s="455"/>
      <c r="CE22" s="455"/>
      <c r="CF22" s="455"/>
      <c r="CG22" s="455"/>
      <c r="CH22" s="455"/>
      <c r="CI22" s="455"/>
      <c r="CJ22" s="455"/>
      <c r="CK22" s="455"/>
      <c r="CL22" s="459"/>
      <c r="CM22" s="1309" t="s">
        <v>262</v>
      </c>
      <c r="CN22" s="1283"/>
      <c r="CO22" s="1283"/>
      <c r="CP22" s="1283"/>
      <c r="CQ22" s="1283"/>
      <c r="CR22" s="1283"/>
      <c r="CS22" s="1283"/>
      <c r="CT22" s="1283"/>
      <c r="CU22" s="1283"/>
      <c r="CV22" s="1283"/>
      <c r="CW22" s="1283"/>
      <c r="CX22" s="1283"/>
      <c r="CY22" s="1283"/>
      <c r="CZ22" s="1283"/>
      <c r="DA22" s="1283"/>
      <c r="DB22" s="1283"/>
      <c r="DC22" s="1283"/>
      <c r="DD22" s="1283"/>
      <c r="DE22" s="1283"/>
      <c r="DF22" s="1283"/>
      <c r="DG22" s="1283"/>
      <c r="DH22" s="1283"/>
      <c r="DI22" s="1283"/>
      <c r="DJ22" s="1283"/>
      <c r="DK22" s="1283"/>
      <c r="DL22" s="1283"/>
      <c r="DM22" s="1310"/>
      <c r="DN22" s="1310"/>
      <c r="DO22" s="1310"/>
      <c r="DP22" s="1310"/>
      <c r="DQ22" s="1310"/>
      <c r="DR22" s="1310"/>
      <c r="DS22" s="1289" t="s">
        <v>429</v>
      </c>
      <c r="DT22" s="1289"/>
      <c r="DU22" s="1311"/>
    </row>
    <row r="23" spans="1:127" s="453" customFormat="1" ht="3.95" customHeight="1" thickBot="1" x14ac:dyDescent="0.4">
      <c r="A23" s="452"/>
      <c r="B23" s="454"/>
      <c r="C23" s="455"/>
      <c r="D23" s="455"/>
      <c r="E23" s="455"/>
      <c r="F23" s="455"/>
      <c r="G23" s="455"/>
      <c r="H23" s="455"/>
      <c r="I23" s="455"/>
      <c r="J23" s="455"/>
      <c r="K23" s="455"/>
      <c r="L23" s="455"/>
      <c r="M23" s="455"/>
      <c r="N23" s="455"/>
      <c r="O23" s="455"/>
      <c r="P23" s="455"/>
      <c r="Q23" s="455"/>
      <c r="R23" s="459"/>
      <c r="S23" s="454"/>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c r="AU23" s="455"/>
      <c r="AV23" s="455"/>
      <c r="AW23" s="455"/>
      <c r="AX23" s="455"/>
      <c r="AY23" s="459"/>
      <c r="AZ23" s="454"/>
      <c r="BA23" s="455"/>
      <c r="BB23" s="455"/>
      <c r="BC23" s="455"/>
      <c r="BD23" s="455"/>
      <c r="BE23" s="455"/>
      <c r="BF23" s="455"/>
      <c r="BG23" s="455"/>
      <c r="BH23" s="455"/>
      <c r="BI23" s="455"/>
      <c r="BJ23" s="455"/>
      <c r="BK23" s="455"/>
      <c r="BL23" s="455"/>
      <c r="BM23" s="455"/>
      <c r="BN23" s="455"/>
      <c r="BO23" s="455"/>
      <c r="BP23" s="459"/>
      <c r="BQ23" s="454"/>
      <c r="BR23" s="455"/>
      <c r="BS23" s="455"/>
      <c r="BT23" s="455"/>
      <c r="BU23" s="455"/>
      <c r="BV23" s="455"/>
      <c r="BW23" s="455"/>
      <c r="BX23" s="455"/>
      <c r="BY23" s="455"/>
      <c r="BZ23" s="455"/>
      <c r="CA23" s="455"/>
      <c r="CB23" s="455"/>
      <c r="CC23" s="455"/>
      <c r="CD23" s="455"/>
      <c r="CE23" s="455"/>
      <c r="CF23" s="455"/>
      <c r="CG23" s="455"/>
      <c r="CH23" s="455"/>
      <c r="CI23" s="455"/>
      <c r="CJ23" s="455"/>
      <c r="CK23" s="455"/>
      <c r="CL23" s="459"/>
      <c r="CM23" s="454"/>
      <c r="CN23" s="455"/>
      <c r="CO23" s="455"/>
      <c r="CP23" s="455"/>
      <c r="CQ23" s="455"/>
      <c r="CR23" s="455"/>
      <c r="CS23" s="455"/>
      <c r="CT23" s="455"/>
      <c r="CU23" s="455"/>
      <c r="CV23" s="455"/>
      <c r="CW23" s="455"/>
      <c r="CX23" s="455"/>
      <c r="CY23" s="455"/>
      <c r="CZ23" s="455"/>
      <c r="DA23" s="456"/>
      <c r="DB23" s="456"/>
      <c r="DC23" s="456"/>
      <c r="DD23" s="456"/>
      <c r="DE23" s="456"/>
      <c r="DF23" s="456"/>
      <c r="DG23" s="456"/>
      <c r="DH23" s="456"/>
      <c r="DI23" s="456"/>
      <c r="DJ23" s="456"/>
      <c r="DK23" s="456"/>
      <c r="DL23" s="456"/>
      <c r="DM23" s="456"/>
      <c r="DN23" s="456"/>
      <c r="DO23" s="456"/>
      <c r="DP23" s="456"/>
      <c r="DQ23" s="456"/>
      <c r="DR23" s="456"/>
      <c r="DS23" s="456"/>
      <c r="DT23" s="456"/>
      <c r="DU23" s="457"/>
    </row>
    <row r="24" spans="1:127" s="463" customFormat="1" ht="23.25" x14ac:dyDescent="0.35">
      <c r="A24" s="461"/>
      <c r="B24" s="1577" t="s">
        <v>182</v>
      </c>
      <c r="C24" s="1578"/>
      <c r="D24" s="1578"/>
      <c r="E24" s="1578"/>
      <c r="F24" s="1578"/>
      <c r="G24" s="1578"/>
      <c r="H24" s="1578"/>
      <c r="I24" s="1578"/>
      <c r="J24" s="1578"/>
      <c r="K24" s="1578"/>
      <c r="L24" s="1578"/>
      <c r="M24" s="1578"/>
      <c r="N24" s="1578"/>
      <c r="O24" s="1578"/>
      <c r="P24" s="1578"/>
      <c r="Q24" s="1578"/>
      <c r="R24" s="1578"/>
      <c r="S24" s="1578"/>
      <c r="T24" s="1578"/>
      <c r="U24" s="1578"/>
      <c r="V24" s="1578"/>
      <c r="W24" s="1578"/>
      <c r="X24" s="1578"/>
      <c r="Y24" s="1578"/>
      <c r="Z24" s="1578"/>
      <c r="AA24" s="1578"/>
      <c r="AB24" s="1578"/>
      <c r="AC24" s="1578"/>
      <c r="AD24" s="1578"/>
      <c r="AE24" s="1578"/>
      <c r="AF24" s="1578"/>
      <c r="AG24" s="1578"/>
      <c r="AH24" s="1578"/>
      <c r="AI24" s="1578"/>
      <c r="AJ24" s="1578"/>
      <c r="AK24" s="1578"/>
      <c r="AL24" s="1578"/>
      <c r="AM24" s="1578"/>
      <c r="AN24" s="1578"/>
      <c r="AO24" s="1578"/>
      <c r="AP24" s="1578"/>
      <c r="AQ24" s="1578"/>
      <c r="AR24" s="1578"/>
      <c r="AS24" s="1578"/>
      <c r="AT24" s="1578"/>
      <c r="AU24" s="1578"/>
      <c r="AV24" s="1578"/>
      <c r="AW24" s="1578"/>
      <c r="AX24" s="1578"/>
      <c r="AY24" s="1578"/>
      <c r="AZ24" s="1578"/>
      <c r="BA24" s="1578"/>
      <c r="BB24" s="1578"/>
      <c r="BC24" s="1578"/>
      <c r="BD24" s="1579"/>
      <c r="BE24" s="462"/>
      <c r="BF24" s="1577" t="s">
        <v>199</v>
      </c>
      <c r="BG24" s="1578"/>
      <c r="BH24" s="1578"/>
      <c r="BI24" s="1578"/>
      <c r="BJ24" s="1578"/>
      <c r="BK24" s="1578"/>
      <c r="BL24" s="1578"/>
      <c r="BM24" s="1578"/>
      <c r="BN24" s="1578"/>
      <c r="BO24" s="1578"/>
      <c r="BP24" s="1578"/>
      <c r="BQ24" s="1578"/>
      <c r="BR24" s="1578"/>
      <c r="BS24" s="1578"/>
      <c r="BT24" s="1578"/>
      <c r="BU24" s="1578"/>
      <c r="BV24" s="1578"/>
      <c r="BW24" s="1578"/>
      <c r="BX24" s="1578"/>
      <c r="BY24" s="1578"/>
      <c r="BZ24" s="1578"/>
      <c r="CA24" s="1578"/>
      <c r="CB24" s="1578"/>
      <c r="CC24" s="1578"/>
      <c r="CD24" s="1578"/>
      <c r="CE24" s="1578"/>
      <c r="CF24" s="1578"/>
      <c r="CG24" s="1578"/>
      <c r="CH24" s="1578"/>
      <c r="CI24" s="1578"/>
      <c r="CJ24" s="1578"/>
      <c r="CK24" s="1578"/>
      <c r="CL24" s="1578"/>
      <c r="CM24" s="1578"/>
      <c r="CN24" s="1578"/>
      <c r="CO24" s="1578"/>
      <c r="CP24" s="1578"/>
      <c r="CQ24" s="1578"/>
      <c r="CR24" s="1578"/>
      <c r="CS24" s="1578"/>
      <c r="CT24" s="1578"/>
      <c r="CU24" s="1578"/>
      <c r="CV24" s="1578"/>
      <c r="CW24" s="1578"/>
      <c r="CX24" s="1578"/>
      <c r="CY24" s="1578"/>
      <c r="CZ24" s="1578"/>
      <c r="DA24" s="1578"/>
      <c r="DB24" s="1578"/>
      <c r="DC24" s="1578"/>
      <c r="DD24" s="1578"/>
      <c r="DE24" s="1578"/>
      <c r="DF24" s="1578"/>
      <c r="DG24" s="1578"/>
      <c r="DH24" s="1578"/>
      <c r="DI24" s="1578"/>
      <c r="DJ24" s="1578"/>
      <c r="DK24" s="1578"/>
      <c r="DL24" s="1578"/>
      <c r="DM24" s="1578"/>
      <c r="DN24" s="1578"/>
      <c r="DO24" s="1578"/>
      <c r="DP24" s="1578"/>
      <c r="DQ24" s="1578"/>
      <c r="DR24" s="1578"/>
      <c r="DS24" s="1578"/>
      <c r="DT24" s="1578"/>
      <c r="DU24" s="1579"/>
    </row>
    <row r="25" spans="1:127" s="463" customFormat="1" ht="23.25" x14ac:dyDescent="0.35">
      <c r="A25" s="461"/>
      <c r="B25" s="1580" t="s">
        <v>653</v>
      </c>
      <c r="C25" s="1581"/>
      <c r="D25" s="1581"/>
      <c r="E25" s="1581"/>
      <c r="F25" s="1581"/>
      <c r="G25" s="1588" t="s">
        <v>990</v>
      </c>
      <c r="H25" s="1581"/>
      <c r="I25" s="1581"/>
      <c r="J25" s="1581"/>
      <c r="K25" s="1581"/>
      <c r="L25" s="1581"/>
      <c r="M25" s="1581"/>
      <c r="N25" s="1581"/>
      <c r="O25" s="1581"/>
      <c r="P25" s="1581"/>
      <c r="Q25" s="1581"/>
      <c r="R25" s="1581"/>
      <c r="S25" s="1581"/>
      <c r="T25" s="1581"/>
      <c r="U25" s="1581"/>
      <c r="V25" s="1581"/>
      <c r="W25" s="1581"/>
      <c r="X25" s="1581"/>
      <c r="Y25" s="1581"/>
      <c r="Z25" s="1581"/>
      <c r="AA25" s="1581"/>
      <c r="AB25" s="1583"/>
      <c r="AC25" s="462"/>
      <c r="AD25" s="1582" t="s">
        <v>653</v>
      </c>
      <c r="AE25" s="1581"/>
      <c r="AF25" s="1581"/>
      <c r="AG25" s="1581"/>
      <c r="AH25" s="1583"/>
      <c r="AI25" s="1582" t="s">
        <v>990</v>
      </c>
      <c r="AJ25" s="1581"/>
      <c r="AK25" s="1581"/>
      <c r="AL25" s="1581"/>
      <c r="AM25" s="1581"/>
      <c r="AN25" s="1581"/>
      <c r="AO25" s="1581"/>
      <c r="AP25" s="1581"/>
      <c r="AQ25" s="1581"/>
      <c r="AR25" s="1581"/>
      <c r="AS25" s="1581"/>
      <c r="AT25" s="1581"/>
      <c r="AU25" s="1581"/>
      <c r="AV25" s="1581"/>
      <c r="AW25" s="1581"/>
      <c r="AX25" s="1581"/>
      <c r="AY25" s="1581"/>
      <c r="AZ25" s="1581"/>
      <c r="BA25" s="1581"/>
      <c r="BB25" s="1581"/>
      <c r="BC25" s="1581"/>
      <c r="BD25" s="1589"/>
      <c r="BE25" s="462"/>
      <c r="BF25" s="1590" t="s">
        <v>653</v>
      </c>
      <c r="BG25" s="1591"/>
      <c r="BH25" s="1591"/>
      <c r="BI25" s="1591"/>
      <c r="BJ25" s="1591"/>
      <c r="BK25" s="1582" t="s">
        <v>991</v>
      </c>
      <c r="BL25" s="1581"/>
      <c r="BM25" s="1581"/>
      <c r="BN25" s="1581"/>
      <c r="BO25" s="1581"/>
      <c r="BP25" s="1581"/>
      <c r="BQ25" s="1581"/>
      <c r="BR25" s="1581"/>
      <c r="BS25" s="1581"/>
      <c r="BT25" s="1581"/>
      <c r="BU25" s="1581"/>
      <c r="BV25" s="1581"/>
      <c r="BW25" s="1581"/>
      <c r="BX25" s="1581"/>
      <c r="BY25" s="1581"/>
      <c r="BZ25" s="1581"/>
      <c r="CA25" s="1581"/>
      <c r="CB25" s="1581"/>
      <c r="CC25" s="1581"/>
      <c r="CD25" s="1581"/>
      <c r="CE25" s="1581"/>
      <c r="CF25" s="1581"/>
      <c r="CG25" s="1581"/>
      <c r="CH25" s="1581"/>
      <c r="CI25" s="1583"/>
      <c r="CJ25" s="464"/>
      <c r="CK25" s="1584" t="s">
        <v>653</v>
      </c>
      <c r="CL25" s="1585"/>
      <c r="CM25" s="1585"/>
      <c r="CN25" s="1585"/>
      <c r="CO25" s="1586"/>
      <c r="CP25" s="1584" t="s">
        <v>991</v>
      </c>
      <c r="CQ25" s="1585"/>
      <c r="CR25" s="1585"/>
      <c r="CS25" s="1585"/>
      <c r="CT25" s="1585"/>
      <c r="CU25" s="1585"/>
      <c r="CV25" s="1585"/>
      <c r="CW25" s="1585"/>
      <c r="CX25" s="1585"/>
      <c r="CY25" s="1585"/>
      <c r="CZ25" s="1585"/>
      <c r="DA25" s="1585"/>
      <c r="DB25" s="1585"/>
      <c r="DC25" s="1585"/>
      <c r="DD25" s="1585"/>
      <c r="DE25" s="1585"/>
      <c r="DF25" s="1585"/>
      <c r="DG25" s="1585"/>
      <c r="DH25" s="1585"/>
      <c r="DI25" s="1585"/>
      <c r="DJ25" s="1585"/>
      <c r="DK25" s="1585"/>
      <c r="DL25" s="1585"/>
      <c r="DM25" s="1585"/>
      <c r="DN25" s="1585"/>
      <c r="DO25" s="1585"/>
      <c r="DP25" s="1585"/>
      <c r="DQ25" s="1585"/>
      <c r="DR25" s="1585"/>
      <c r="DS25" s="1585"/>
      <c r="DT25" s="1585"/>
      <c r="DU25" s="1587"/>
    </row>
    <row r="26" spans="1:127" s="463" customFormat="1" ht="23.25" x14ac:dyDescent="0.35">
      <c r="A26" s="461"/>
      <c r="B26" s="1494">
        <v>0</v>
      </c>
      <c r="C26" s="1492"/>
      <c r="D26" s="1492"/>
      <c r="E26" s="1492"/>
      <c r="F26" s="1493"/>
      <c r="G26" s="1487" t="str">
        <f t="shared" ref="G26:G37" si="0">VLOOKUP($B26, $A$105:$AR$130,7)</f>
        <v>No Device</v>
      </c>
      <c r="H26" s="1488"/>
      <c r="I26" s="1488"/>
      <c r="J26" s="1488"/>
      <c r="K26" s="1488"/>
      <c r="L26" s="1488"/>
      <c r="M26" s="1488"/>
      <c r="N26" s="1488"/>
      <c r="O26" s="1488"/>
      <c r="P26" s="1488"/>
      <c r="Q26" s="1488"/>
      <c r="R26" s="1488"/>
      <c r="S26" s="1488"/>
      <c r="T26" s="1488"/>
      <c r="U26" s="1488"/>
      <c r="V26" s="1488"/>
      <c r="W26" s="1488"/>
      <c r="X26" s="1488"/>
      <c r="Y26" s="1488"/>
      <c r="Z26" s="1488"/>
      <c r="AA26" s="1488"/>
      <c r="AB26" s="1489"/>
      <c r="AC26" s="465"/>
      <c r="AD26" s="1491">
        <v>12</v>
      </c>
      <c r="AE26" s="1492"/>
      <c r="AF26" s="1492"/>
      <c r="AG26" s="1492"/>
      <c r="AH26" s="1493"/>
      <c r="AI26" s="1487" t="str">
        <f t="shared" ref="AI26:AI37" si="1">VLOOKUP($AD26, $A$105:$AR$130,7)</f>
        <v>Screening, Dry</v>
      </c>
      <c r="AJ26" s="1488"/>
      <c r="AK26" s="1488"/>
      <c r="AL26" s="1488"/>
      <c r="AM26" s="1488"/>
      <c r="AN26" s="1488"/>
      <c r="AO26" s="1488"/>
      <c r="AP26" s="1488"/>
      <c r="AQ26" s="1488"/>
      <c r="AR26" s="1488"/>
      <c r="AS26" s="1488"/>
      <c r="AT26" s="1488"/>
      <c r="AU26" s="1488"/>
      <c r="AV26" s="1488"/>
      <c r="AW26" s="1488"/>
      <c r="AX26" s="1488"/>
      <c r="AY26" s="1488"/>
      <c r="AZ26" s="1488"/>
      <c r="BA26" s="1488"/>
      <c r="BB26" s="1488"/>
      <c r="BC26" s="1488"/>
      <c r="BD26" s="1490"/>
      <c r="BE26" s="462"/>
      <c r="BF26" s="1495">
        <v>0</v>
      </c>
      <c r="BG26" s="1380"/>
      <c r="BH26" s="1380"/>
      <c r="BI26" s="1380"/>
      <c r="BJ26" s="1380"/>
      <c r="BK26" s="1487" t="str">
        <f t="shared" ref="BK26:BK37" si="2">VLOOKUP($BF26, $A$174:$AU$196,7)</f>
        <v>None</v>
      </c>
      <c r="BL26" s="1488"/>
      <c r="BM26" s="1488"/>
      <c r="BN26" s="1488"/>
      <c r="BO26" s="1488"/>
      <c r="BP26" s="1488"/>
      <c r="BQ26" s="1488"/>
      <c r="BR26" s="1488"/>
      <c r="BS26" s="1488"/>
      <c r="BT26" s="1488"/>
      <c r="BU26" s="1488"/>
      <c r="BV26" s="1488"/>
      <c r="BW26" s="1488"/>
      <c r="BX26" s="1488"/>
      <c r="BY26" s="1488"/>
      <c r="BZ26" s="1488"/>
      <c r="CA26" s="1488"/>
      <c r="CB26" s="1488"/>
      <c r="CC26" s="1488"/>
      <c r="CD26" s="1488"/>
      <c r="CE26" s="1488"/>
      <c r="CF26" s="1488"/>
      <c r="CG26" s="1488"/>
      <c r="CH26" s="1488"/>
      <c r="CI26" s="1489"/>
      <c r="CJ26" s="464"/>
      <c r="CK26" s="1484">
        <v>11</v>
      </c>
      <c r="CL26" s="1485"/>
      <c r="CM26" s="1485"/>
      <c r="CN26" s="1485"/>
      <c r="CO26" s="1486"/>
      <c r="CP26" s="1557" t="str">
        <f t="shared" ref="CP26:CP37" si="3">VLOOKUP($CK26, $A$174:$AU$196,7)</f>
        <v>Gravel Bed Filters</v>
      </c>
      <c r="CQ26" s="1558"/>
      <c r="CR26" s="1558"/>
      <c r="CS26" s="1558"/>
      <c r="CT26" s="1558"/>
      <c r="CU26" s="1558"/>
      <c r="CV26" s="1558"/>
      <c r="CW26" s="1558"/>
      <c r="CX26" s="1558"/>
      <c r="CY26" s="1558"/>
      <c r="CZ26" s="1558"/>
      <c r="DA26" s="1558"/>
      <c r="DB26" s="1558"/>
      <c r="DC26" s="1558"/>
      <c r="DD26" s="1558"/>
      <c r="DE26" s="1558"/>
      <c r="DF26" s="1558"/>
      <c r="DG26" s="1558"/>
      <c r="DH26" s="1558"/>
      <c r="DI26" s="1558"/>
      <c r="DJ26" s="1558"/>
      <c r="DK26" s="1558"/>
      <c r="DL26" s="1558"/>
      <c r="DM26" s="1558"/>
      <c r="DN26" s="1558"/>
      <c r="DO26" s="1558"/>
      <c r="DP26" s="1558"/>
      <c r="DQ26" s="1558"/>
      <c r="DR26" s="1558"/>
      <c r="DS26" s="1558"/>
      <c r="DT26" s="1558"/>
      <c r="DU26" s="1559"/>
      <c r="DV26" s="461"/>
      <c r="DW26" s="461"/>
    </row>
    <row r="27" spans="1:127" s="463" customFormat="1" ht="23.25" x14ac:dyDescent="0.35">
      <c r="A27" s="461"/>
      <c r="B27" s="1494">
        <v>1</v>
      </c>
      <c r="C27" s="1492"/>
      <c r="D27" s="1492"/>
      <c r="E27" s="1492"/>
      <c r="F27" s="1493"/>
      <c r="G27" s="1487" t="str">
        <f t="shared" si="0"/>
        <v>Dump to Hopper, truck, pile  (Note 2)</v>
      </c>
      <c r="H27" s="1488"/>
      <c r="I27" s="1488"/>
      <c r="J27" s="1488"/>
      <c r="K27" s="1488"/>
      <c r="L27" s="1488"/>
      <c r="M27" s="1488"/>
      <c r="N27" s="1488"/>
      <c r="O27" s="1488"/>
      <c r="P27" s="1488"/>
      <c r="Q27" s="1488"/>
      <c r="R27" s="1488"/>
      <c r="S27" s="1488"/>
      <c r="T27" s="1488"/>
      <c r="U27" s="1488"/>
      <c r="V27" s="1488"/>
      <c r="W27" s="1488"/>
      <c r="X27" s="1488"/>
      <c r="Y27" s="1488"/>
      <c r="Z27" s="1488"/>
      <c r="AA27" s="1488"/>
      <c r="AB27" s="1489"/>
      <c r="AC27" s="466"/>
      <c r="AD27" s="1491">
        <v>13</v>
      </c>
      <c r="AE27" s="1492"/>
      <c r="AF27" s="1492"/>
      <c r="AG27" s="1492"/>
      <c r="AH27" s="1493"/>
      <c r="AI27" s="1487" t="str">
        <f t="shared" si="1"/>
        <v>Screening, Wet Washing  (Note 4)</v>
      </c>
      <c r="AJ27" s="1488"/>
      <c r="AK27" s="1488"/>
      <c r="AL27" s="1488"/>
      <c r="AM27" s="1488"/>
      <c r="AN27" s="1488"/>
      <c r="AO27" s="1488"/>
      <c r="AP27" s="1488"/>
      <c r="AQ27" s="1488"/>
      <c r="AR27" s="1488"/>
      <c r="AS27" s="1488"/>
      <c r="AT27" s="1488"/>
      <c r="AU27" s="1488"/>
      <c r="AV27" s="1488"/>
      <c r="AW27" s="1488"/>
      <c r="AX27" s="1488"/>
      <c r="AY27" s="1488"/>
      <c r="AZ27" s="1488"/>
      <c r="BA27" s="1488"/>
      <c r="BB27" s="1488"/>
      <c r="BC27" s="1488"/>
      <c r="BD27" s="1490"/>
      <c r="BE27" s="462"/>
      <c r="BF27" s="1495">
        <v>1</v>
      </c>
      <c r="BG27" s="1380"/>
      <c r="BH27" s="1380"/>
      <c r="BI27" s="1380"/>
      <c r="BJ27" s="1380"/>
      <c r="BK27" s="1487" t="str">
        <f t="shared" si="2"/>
        <v>Water Spray, Point of Application</v>
      </c>
      <c r="BL27" s="1488"/>
      <c r="BM27" s="1488"/>
      <c r="BN27" s="1488"/>
      <c r="BO27" s="1488"/>
      <c r="BP27" s="1488"/>
      <c r="BQ27" s="1488"/>
      <c r="BR27" s="1488"/>
      <c r="BS27" s="1488"/>
      <c r="BT27" s="1488"/>
      <c r="BU27" s="1488"/>
      <c r="BV27" s="1488"/>
      <c r="BW27" s="1488"/>
      <c r="BX27" s="1488"/>
      <c r="BY27" s="1488"/>
      <c r="BZ27" s="1488"/>
      <c r="CA27" s="1488"/>
      <c r="CB27" s="1488"/>
      <c r="CC27" s="1488"/>
      <c r="CD27" s="1488"/>
      <c r="CE27" s="1488"/>
      <c r="CF27" s="1488"/>
      <c r="CG27" s="1488"/>
      <c r="CH27" s="1488"/>
      <c r="CI27" s="1489"/>
      <c r="CJ27" s="464"/>
      <c r="CK27" s="1484">
        <v>12</v>
      </c>
      <c r="CL27" s="1485"/>
      <c r="CM27" s="1485"/>
      <c r="CN27" s="1485"/>
      <c r="CO27" s="1486"/>
      <c r="CP27" s="1557" t="str">
        <f t="shared" si="3"/>
        <v>Spray Tower (Low Efficiency)</v>
      </c>
      <c r="CQ27" s="1558"/>
      <c r="CR27" s="1558"/>
      <c r="CS27" s="1558"/>
      <c r="CT27" s="1558"/>
      <c r="CU27" s="1558"/>
      <c r="CV27" s="1558"/>
      <c r="CW27" s="1558"/>
      <c r="CX27" s="1558"/>
      <c r="CY27" s="1558"/>
      <c r="CZ27" s="1558"/>
      <c r="DA27" s="1558"/>
      <c r="DB27" s="1558"/>
      <c r="DC27" s="1558"/>
      <c r="DD27" s="1558"/>
      <c r="DE27" s="1558"/>
      <c r="DF27" s="1558"/>
      <c r="DG27" s="1558"/>
      <c r="DH27" s="1558"/>
      <c r="DI27" s="1558"/>
      <c r="DJ27" s="1558"/>
      <c r="DK27" s="1558"/>
      <c r="DL27" s="1558"/>
      <c r="DM27" s="1558"/>
      <c r="DN27" s="1558"/>
      <c r="DO27" s="1558"/>
      <c r="DP27" s="1558"/>
      <c r="DQ27" s="1558"/>
      <c r="DR27" s="1558"/>
      <c r="DS27" s="1558"/>
      <c r="DT27" s="1558"/>
      <c r="DU27" s="1559"/>
      <c r="DV27" s="461"/>
      <c r="DW27" s="461"/>
    </row>
    <row r="28" spans="1:127" s="463" customFormat="1" ht="23.25" x14ac:dyDescent="0.35">
      <c r="A28" s="461"/>
      <c r="B28" s="1494">
        <v>2</v>
      </c>
      <c r="C28" s="1492"/>
      <c r="D28" s="1492"/>
      <c r="E28" s="1492"/>
      <c r="F28" s="1493"/>
      <c r="G28" s="1487" t="str">
        <f t="shared" si="0"/>
        <v>Grizzly  (Note 2)</v>
      </c>
      <c r="H28" s="1488"/>
      <c r="I28" s="1488"/>
      <c r="J28" s="1488"/>
      <c r="K28" s="1488"/>
      <c r="L28" s="1488"/>
      <c r="M28" s="1488"/>
      <c r="N28" s="1488"/>
      <c r="O28" s="1488"/>
      <c r="P28" s="1488"/>
      <c r="Q28" s="1488"/>
      <c r="R28" s="1488"/>
      <c r="S28" s="1488"/>
      <c r="T28" s="1488"/>
      <c r="U28" s="1488"/>
      <c r="V28" s="1488"/>
      <c r="W28" s="1488"/>
      <c r="X28" s="1488"/>
      <c r="Y28" s="1488"/>
      <c r="Z28" s="1488"/>
      <c r="AA28" s="1488"/>
      <c r="AB28" s="1489"/>
      <c r="AC28" s="466"/>
      <c r="AD28" s="1491">
        <v>14</v>
      </c>
      <c r="AE28" s="1492"/>
      <c r="AF28" s="1492"/>
      <c r="AG28" s="1492"/>
      <c r="AH28" s="1493"/>
      <c r="AI28" s="1487" t="str">
        <f t="shared" si="1"/>
        <v>Screening, Controlled (Note 5)</v>
      </c>
      <c r="AJ28" s="1488"/>
      <c r="AK28" s="1488"/>
      <c r="AL28" s="1488"/>
      <c r="AM28" s="1488"/>
      <c r="AN28" s="1488"/>
      <c r="AO28" s="1488"/>
      <c r="AP28" s="1488"/>
      <c r="AQ28" s="1488"/>
      <c r="AR28" s="1488"/>
      <c r="AS28" s="1488"/>
      <c r="AT28" s="1488"/>
      <c r="AU28" s="1488"/>
      <c r="AV28" s="1488"/>
      <c r="AW28" s="1488"/>
      <c r="AX28" s="1488"/>
      <c r="AY28" s="1488"/>
      <c r="AZ28" s="1488"/>
      <c r="BA28" s="1488"/>
      <c r="BB28" s="1488"/>
      <c r="BC28" s="1488"/>
      <c r="BD28" s="1490"/>
      <c r="BE28" s="467"/>
      <c r="BF28" s="1494">
        <v>2</v>
      </c>
      <c r="BG28" s="1492"/>
      <c r="BH28" s="1492"/>
      <c r="BI28" s="1492"/>
      <c r="BJ28" s="1492"/>
      <c r="BK28" s="1487" t="str">
        <f t="shared" si="2"/>
        <v>Spray with Additives, Point of Application</v>
      </c>
      <c r="BL28" s="1488"/>
      <c r="BM28" s="1488"/>
      <c r="BN28" s="1488"/>
      <c r="BO28" s="1488"/>
      <c r="BP28" s="1488"/>
      <c r="BQ28" s="1488"/>
      <c r="BR28" s="1488"/>
      <c r="BS28" s="1488"/>
      <c r="BT28" s="1488"/>
      <c r="BU28" s="1488"/>
      <c r="BV28" s="1488"/>
      <c r="BW28" s="1488"/>
      <c r="BX28" s="1488"/>
      <c r="BY28" s="1488"/>
      <c r="BZ28" s="1488"/>
      <c r="CA28" s="1488"/>
      <c r="CB28" s="1488"/>
      <c r="CC28" s="1488"/>
      <c r="CD28" s="1488"/>
      <c r="CE28" s="1488"/>
      <c r="CF28" s="1488"/>
      <c r="CG28" s="1488"/>
      <c r="CH28" s="1488"/>
      <c r="CI28" s="1489"/>
      <c r="CJ28" s="464"/>
      <c r="CK28" s="1484">
        <v>13</v>
      </c>
      <c r="CL28" s="1485"/>
      <c r="CM28" s="1485"/>
      <c r="CN28" s="1485"/>
      <c r="CO28" s="1486"/>
      <c r="CP28" s="1557" t="str">
        <f t="shared" si="3"/>
        <v>Wet Scrubber (Med Efficiency)</v>
      </c>
      <c r="CQ28" s="1558"/>
      <c r="CR28" s="1558"/>
      <c r="CS28" s="1558"/>
      <c r="CT28" s="1558"/>
      <c r="CU28" s="1558"/>
      <c r="CV28" s="1558"/>
      <c r="CW28" s="1558"/>
      <c r="CX28" s="1558"/>
      <c r="CY28" s="1558"/>
      <c r="CZ28" s="1558"/>
      <c r="DA28" s="1558"/>
      <c r="DB28" s="1558"/>
      <c r="DC28" s="1558"/>
      <c r="DD28" s="1558"/>
      <c r="DE28" s="1558"/>
      <c r="DF28" s="1558"/>
      <c r="DG28" s="1558"/>
      <c r="DH28" s="1558"/>
      <c r="DI28" s="1558"/>
      <c r="DJ28" s="1558"/>
      <c r="DK28" s="1558"/>
      <c r="DL28" s="1558"/>
      <c r="DM28" s="1558"/>
      <c r="DN28" s="1558"/>
      <c r="DO28" s="1558"/>
      <c r="DP28" s="1558"/>
      <c r="DQ28" s="1558"/>
      <c r="DR28" s="1558"/>
      <c r="DS28" s="1558"/>
      <c r="DT28" s="1558"/>
      <c r="DU28" s="1559"/>
      <c r="DV28" s="461"/>
      <c r="DW28" s="461"/>
    </row>
    <row r="29" spans="1:127" s="463" customFormat="1" ht="23.25" x14ac:dyDescent="0.35">
      <c r="A29" s="461"/>
      <c r="B29" s="1494">
        <v>3</v>
      </c>
      <c r="C29" s="1492"/>
      <c r="D29" s="1492"/>
      <c r="E29" s="1492"/>
      <c r="F29" s="1493"/>
      <c r="G29" s="1487" t="str">
        <f t="shared" si="0"/>
        <v>Hopper  (Note 2)</v>
      </c>
      <c r="H29" s="1488"/>
      <c r="I29" s="1488"/>
      <c r="J29" s="1488"/>
      <c r="K29" s="1488"/>
      <c r="L29" s="1488"/>
      <c r="M29" s="1488"/>
      <c r="N29" s="1488"/>
      <c r="O29" s="1488"/>
      <c r="P29" s="1488"/>
      <c r="Q29" s="1488"/>
      <c r="R29" s="1488"/>
      <c r="S29" s="1488"/>
      <c r="T29" s="1488"/>
      <c r="U29" s="1488"/>
      <c r="V29" s="1488"/>
      <c r="W29" s="1488"/>
      <c r="X29" s="1488"/>
      <c r="Y29" s="1488"/>
      <c r="Z29" s="1488"/>
      <c r="AA29" s="1488"/>
      <c r="AB29" s="1489"/>
      <c r="AC29" s="466"/>
      <c r="AD29" s="1491">
        <v>15</v>
      </c>
      <c r="AE29" s="1492"/>
      <c r="AF29" s="1492"/>
      <c r="AG29" s="1492"/>
      <c r="AH29" s="1493"/>
      <c r="AI29" s="1487" t="str">
        <f t="shared" si="1"/>
        <v>Silo, Filling - Pneumatic</v>
      </c>
      <c r="AJ29" s="1488"/>
      <c r="AK29" s="1488"/>
      <c r="AL29" s="1488"/>
      <c r="AM29" s="1488"/>
      <c r="AN29" s="1488"/>
      <c r="AO29" s="1488"/>
      <c r="AP29" s="1488"/>
      <c r="AQ29" s="1488"/>
      <c r="AR29" s="1488"/>
      <c r="AS29" s="1488"/>
      <c r="AT29" s="1488"/>
      <c r="AU29" s="1488"/>
      <c r="AV29" s="1488"/>
      <c r="AW29" s="1488"/>
      <c r="AX29" s="1488"/>
      <c r="AY29" s="1488"/>
      <c r="AZ29" s="1488"/>
      <c r="BA29" s="1488"/>
      <c r="BB29" s="1488"/>
      <c r="BC29" s="1488"/>
      <c r="BD29" s="1490"/>
      <c r="BE29" s="462"/>
      <c r="BF29" s="1494">
        <v>3</v>
      </c>
      <c r="BG29" s="1492"/>
      <c r="BH29" s="1492"/>
      <c r="BI29" s="1492"/>
      <c r="BJ29" s="1492"/>
      <c r="BK29" s="1487" t="str">
        <f t="shared" si="2"/>
        <v>Conveyor with Half Cover</v>
      </c>
      <c r="BL29" s="1488"/>
      <c r="BM29" s="1488"/>
      <c r="BN29" s="1488"/>
      <c r="BO29" s="1488"/>
      <c r="BP29" s="1488"/>
      <c r="BQ29" s="1488"/>
      <c r="BR29" s="1488"/>
      <c r="BS29" s="1488"/>
      <c r="BT29" s="1488"/>
      <c r="BU29" s="1488"/>
      <c r="BV29" s="1488"/>
      <c r="BW29" s="1488"/>
      <c r="BX29" s="1488"/>
      <c r="BY29" s="1488"/>
      <c r="BZ29" s="1488"/>
      <c r="CA29" s="1488"/>
      <c r="CB29" s="1488"/>
      <c r="CC29" s="1488"/>
      <c r="CD29" s="1488"/>
      <c r="CE29" s="1488"/>
      <c r="CF29" s="1488"/>
      <c r="CG29" s="1488"/>
      <c r="CH29" s="1488"/>
      <c r="CI29" s="1489"/>
      <c r="CJ29" s="464"/>
      <c r="CK29" s="1484">
        <v>14</v>
      </c>
      <c r="CL29" s="1485"/>
      <c r="CM29" s="1485"/>
      <c r="CN29" s="1485"/>
      <c r="CO29" s="1486"/>
      <c r="CP29" s="1557" t="str">
        <f t="shared" si="3"/>
        <v>Venturi Scrubber (High Efficiency)</v>
      </c>
      <c r="CQ29" s="1558"/>
      <c r="CR29" s="1558"/>
      <c r="CS29" s="1558"/>
      <c r="CT29" s="1558"/>
      <c r="CU29" s="1558"/>
      <c r="CV29" s="1558"/>
      <c r="CW29" s="1558"/>
      <c r="CX29" s="1558"/>
      <c r="CY29" s="1558"/>
      <c r="CZ29" s="1558"/>
      <c r="DA29" s="1558"/>
      <c r="DB29" s="1558"/>
      <c r="DC29" s="1558"/>
      <c r="DD29" s="1558"/>
      <c r="DE29" s="1558"/>
      <c r="DF29" s="1558"/>
      <c r="DG29" s="1558"/>
      <c r="DH29" s="1558"/>
      <c r="DI29" s="1558"/>
      <c r="DJ29" s="1558"/>
      <c r="DK29" s="1558"/>
      <c r="DL29" s="1558"/>
      <c r="DM29" s="1558"/>
      <c r="DN29" s="1558"/>
      <c r="DO29" s="1558"/>
      <c r="DP29" s="1558"/>
      <c r="DQ29" s="1558"/>
      <c r="DR29" s="1558"/>
      <c r="DS29" s="1558"/>
      <c r="DT29" s="1558"/>
      <c r="DU29" s="1559"/>
      <c r="DV29" s="468"/>
      <c r="DW29" s="469"/>
    </row>
    <row r="30" spans="1:127" s="463" customFormat="1" ht="23.25" x14ac:dyDescent="0.35">
      <c r="A30" s="461"/>
      <c r="B30" s="1494">
        <v>4</v>
      </c>
      <c r="C30" s="1492"/>
      <c r="D30" s="1492"/>
      <c r="E30" s="1492"/>
      <c r="F30" s="1493"/>
      <c r="G30" s="1487" t="str">
        <f t="shared" si="0"/>
        <v>Transfer Point  (Note 2)</v>
      </c>
      <c r="H30" s="1488"/>
      <c r="I30" s="1488"/>
      <c r="J30" s="1488"/>
      <c r="K30" s="1488"/>
      <c r="L30" s="1488"/>
      <c r="M30" s="1488"/>
      <c r="N30" s="1488"/>
      <c r="O30" s="1488"/>
      <c r="P30" s="1488"/>
      <c r="Q30" s="1488"/>
      <c r="R30" s="1488"/>
      <c r="S30" s="1488"/>
      <c r="T30" s="1488"/>
      <c r="U30" s="1488"/>
      <c r="V30" s="1488"/>
      <c r="W30" s="1488"/>
      <c r="X30" s="1488"/>
      <c r="Y30" s="1488"/>
      <c r="Z30" s="1488"/>
      <c r="AA30" s="1488"/>
      <c r="AB30" s="1489"/>
      <c r="AC30" s="466"/>
      <c r="AD30" s="1491">
        <v>16</v>
      </c>
      <c r="AE30" s="1492"/>
      <c r="AF30" s="1492"/>
      <c r="AG30" s="1492"/>
      <c r="AH30" s="1493"/>
      <c r="AI30" s="1487" t="str">
        <f t="shared" si="1"/>
        <v>Silo, Filling - Bucket Elevator</v>
      </c>
      <c r="AJ30" s="1488"/>
      <c r="AK30" s="1488"/>
      <c r="AL30" s="1488"/>
      <c r="AM30" s="1488"/>
      <c r="AN30" s="1488"/>
      <c r="AO30" s="1488"/>
      <c r="AP30" s="1488"/>
      <c r="AQ30" s="1488"/>
      <c r="AR30" s="1488"/>
      <c r="AS30" s="1488"/>
      <c r="AT30" s="1488"/>
      <c r="AU30" s="1488"/>
      <c r="AV30" s="1488"/>
      <c r="AW30" s="1488"/>
      <c r="AX30" s="1488"/>
      <c r="AY30" s="1488"/>
      <c r="AZ30" s="1488"/>
      <c r="BA30" s="1488"/>
      <c r="BB30" s="1488"/>
      <c r="BC30" s="1488"/>
      <c r="BD30" s="1490"/>
      <c r="BE30" s="470"/>
      <c r="BF30" s="1494">
        <v>4</v>
      </c>
      <c r="BG30" s="1492"/>
      <c r="BH30" s="1492"/>
      <c r="BI30" s="1492"/>
      <c r="BJ30" s="1492"/>
      <c r="BK30" s="1487" t="str">
        <f t="shared" si="2"/>
        <v>Conveyor with Three Quarter Cover</v>
      </c>
      <c r="BL30" s="1488"/>
      <c r="BM30" s="1488"/>
      <c r="BN30" s="1488"/>
      <c r="BO30" s="1488"/>
      <c r="BP30" s="1488"/>
      <c r="BQ30" s="1488"/>
      <c r="BR30" s="1488"/>
      <c r="BS30" s="1488"/>
      <c r="BT30" s="1488"/>
      <c r="BU30" s="1488"/>
      <c r="BV30" s="1488"/>
      <c r="BW30" s="1488"/>
      <c r="BX30" s="1488"/>
      <c r="BY30" s="1488"/>
      <c r="BZ30" s="1488"/>
      <c r="CA30" s="1488"/>
      <c r="CB30" s="1488"/>
      <c r="CC30" s="1488"/>
      <c r="CD30" s="1488"/>
      <c r="CE30" s="1488"/>
      <c r="CF30" s="1488"/>
      <c r="CG30" s="1488"/>
      <c r="CH30" s="1488"/>
      <c r="CI30" s="1489"/>
      <c r="CJ30" s="464"/>
      <c r="CK30" s="1484">
        <v>15</v>
      </c>
      <c r="CL30" s="1485"/>
      <c r="CM30" s="1485"/>
      <c r="CN30" s="1485"/>
      <c r="CO30" s="1486"/>
      <c r="CP30" s="1557" t="str">
        <f t="shared" si="3"/>
        <v>Baghouse with Multiple Pickups</v>
      </c>
      <c r="CQ30" s="1558"/>
      <c r="CR30" s="1558"/>
      <c r="CS30" s="1558"/>
      <c r="CT30" s="1558"/>
      <c r="CU30" s="1558"/>
      <c r="CV30" s="1558"/>
      <c r="CW30" s="1558"/>
      <c r="CX30" s="1558"/>
      <c r="CY30" s="1558"/>
      <c r="CZ30" s="1558"/>
      <c r="DA30" s="1558"/>
      <c r="DB30" s="1558"/>
      <c r="DC30" s="1558"/>
      <c r="DD30" s="1558"/>
      <c r="DE30" s="1558"/>
      <c r="DF30" s="1558"/>
      <c r="DG30" s="1558"/>
      <c r="DH30" s="1558"/>
      <c r="DI30" s="1558"/>
      <c r="DJ30" s="1558"/>
      <c r="DK30" s="1558"/>
      <c r="DL30" s="1558"/>
      <c r="DM30" s="1558"/>
      <c r="DN30" s="1558"/>
      <c r="DO30" s="1558"/>
      <c r="DP30" s="1558"/>
      <c r="DQ30" s="1558"/>
      <c r="DR30" s="1558"/>
      <c r="DS30" s="1558"/>
      <c r="DT30" s="1558"/>
      <c r="DU30" s="1559"/>
      <c r="DV30" s="461"/>
    </row>
    <row r="31" spans="1:127" s="463" customFormat="1" ht="23.25" x14ac:dyDescent="0.35">
      <c r="A31" s="461"/>
      <c r="B31" s="1494">
        <v>5</v>
      </c>
      <c r="C31" s="1492"/>
      <c r="D31" s="1492"/>
      <c r="E31" s="1492"/>
      <c r="F31" s="1493"/>
      <c r="G31" s="1487" t="str">
        <f t="shared" si="0"/>
        <v>Transfer Point, Controlled (Note 5)</v>
      </c>
      <c r="H31" s="1488"/>
      <c r="I31" s="1488"/>
      <c r="J31" s="1488"/>
      <c r="K31" s="1488"/>
      <c r="L31" s="1488"/>
      <c r="M31" s="1488"/>
      <c r="N31" s="1488"/>
      <c r="O31" s="1488"/>
      <c r="P31" s="1488"/>
      <c r="Q31" s="1488"/>
      <c r="R31" s="1488"/>
      <c r="S31" s="1488"/>
      <c r="T31" s="1488"/>
      <c r="U31" s="1488"/>
      <c r="V31" s="1488"/>
      <c r="W31" s="1488"/>
      <c r="X31" s="1488"/>
      <c r="Y31" s="1488"/>
      <c r="Z31" s="1488"/>
      <c r="AA31" s="1488"/>
      <c r="AB31" s="1489"/>
      <c r="AC31" s="466"/>
      <c r="AD31" s="1491">
        <v>17</v>
      </c>
      <c r="AE31" s="1492"/>
      <c r="AF31" s="1492"/>
      <c r="AG31" s="1492"/>
      <c r="AH31" s="1493"/>
      <c r="AI31" s="1487" t="str">
        <f t="shared" si="1"/>
        <v>Silo, discharge to Conveyor  (Note 2)</v>
      </c>
      <c r="AJ31" s="1488"/>
      <c r="AK31" s="1488"/>
      <c r="AL31" s="1488"/>
      <c r="AM31" s="1488"/>
      <c r="AN31" s="1488"/>
      <c r="AO31" s="1488"/>
      <c r="AP31" s="1488"/>
      <c r="AQ31" s="1488"/>
      <c r="AR31" s="1488"/>
      <c r="AS31" s="1488"/>
      <c r="AT31" s="1488"/>
      <c r="AU31" s="1488"/>
      <c r="AV31" s="1488"/>
      <c r="AW31" s="1488"/>
      <c r="AX31" s="1488"/>
      <c r="AY31" s="1488"/>
      <c r="AZ31" s="1488"/>
      <c r="BA31" s="1488"/>
      <c r="BB31" s="1488"/>
      <c r="BC31" s="1488"/>
      <c r="BD31" s="1490"/>
      <c r="BE31" s="462"/>
      <c r="BF31" s="1494">
        <v>5</v>
      </c>
      <c r="BG31" s="1492"/>
      <c r="BH31" s="1492"/>
      <c r="BI31" s="1492"/>
      <c r="BJ31" s="1492"/>
      <c r="BK31" s="1487" t="str">
        <f t="shared" si="2"/>
        <v>Conveyor with Full Cover</v>
      </c>
      <c r="BL31" s="1488"/>
      <c r="BM31" s="1488"/>
      <c r="BN31" s="1488"/>
      <c r="BO31" s="1488"/>
      <c r="BP31" s="1488"/>
      <c r="BQ31" s="1488"/>
      <c r="BR31" s="1488"/>
      <c r="BS31" s="1488"/>
      <c r="BT31" s="1488"/>
      <c r="BU31" s="1488"/>
      <c r="BV31" s="1488"/>
      <c r="BW31" s="1488"/>
      <c r="BX31" s="1488"/>
      <c r="BY31" s="1488"/>
      <c r="BZ31" s="1488"/>
      <c r="CA31" s="1488"/>
      <c r="CB31" s="1488"/>
      <c r="CC31" s="1488"/>
      <c r="CD31" s="1488"/>
      <c r="CE31" s="1488"/>
      <c r="CF31" s="1488"/>
      <c r="CG31" s="1488"/>
      <c r="CH31" s="1488"/>
      <c r="CI31" s="1489"/>
      <c r="CJ31" s="464"/>
      <c r="CK31" s="1484">
        <v>16</v>
      </c>
      <c r="CL31" s="1485"/>
      <c r="CM31" s="1485"/>
      <c r="CN31" s="1485"/>
      <c r="CO31" s="1486"/>
      <c r="CP31" s="1557" t="str">
        <f t="shared" si="3"/>
        <v>Baghouse with Single Pickup (Unenclosed)</v>
      </c>
      <c r="CQ31" s="1558"/>
      <c r="CR31" s="1558"/>
      <c r="CS31" s="1558"/>
      <c r="CT31" s="1558"/>
      <c r="CU31" s="1558"/>
      <c r="CV31" s="1558"/>
      <c r="CW31" s="1558"/>
      <c r="CX31" s="1558"/>
      <c r="CY31" s="1558"/>
      <c r="CZ31" s="1558"/>
      <c r="DA31" s="1558"/>
      <c r="DB31" s="1558"/>
      <c r="DC31" s="1558"/>
      <c r="DD31" s="1558"/>
      <c r="DE31" s="1558"/>
      <c r="DF31" s="1558"/>
      <c r="DG31" s="1558"/>
      <c r="DH31" s="1558"/>
      <c r="DI31" s="1558"/>
      <c r="DJ31" s="1558"/>
      <c r="DK31" s="1558"/>
      <c r="DL31" s="1558"/>
      <c r="DM31" s="1558"/>
      <c r="DN31" s="1558"/>
      <c r="DO31" s="1558"/>
      <c r="DP31" s="1558"/>
      <c r="DQ31" s="1558"/>
      <c r="DR31" s="1558"/>
      <c r="DS31" s="1558"/>
      <c r="DT31" s="1558"/>
      <c r="DU31" s="1559"/>
      <c r="DV31" s="461"/>
    </row>
    <row r="32" spans="1:127" s="463" customFormat="1" ht="23.25" x14ac:dyDescent="0.35">
      <c r="A32" s="461"/>
      <c r="B32" s="1494">
        <v>6</v>
      </c>
      <c r="C32" s="1492"/>
      <c r="D32" s="1492"/>
      <c r="E32" s="1492"/>
      <c r="F32" s="1493"/>
      <c r="G32" s="1487" t="str">
        <f t="shared" si="0"/>
        <v>Conveyor  (Note 2)</v>
      </c>
      <c r="H32" s="1488"/>
      <c r="I32" s="1488"/>
      <c r="J32" s="1488"/>
      <c r="K32" s="1488"/>
      <c r="L32" s="1488"/>
      <c r="M32" s="1488"/>
      <c r="N32" s="1488"/>
      <c r="O32" s="1488"/>
      <c r="P32" s="1488"/>
      <c r="Q32" s="1488"/>
      <c r="R32" s="1488"/>
      <c r="S32" s="1488"/>
      <c r="T32" s="1488"/>
      <c r="U32" s="1488"/>
      <c r="V32" s="1488"/>
      <c r="W32" s="1488"/>
      <c r="X32" s="1488"/>
      <c r="Y32" s="1488"/>
      <c r="Z32" s="1488"/>
      <c r="AA32" s="1488"/>
      <c r="AB32" s="1489"/>
      <c r="AC32" s="471"/>
      <c r="AD32" s="1491">
        <v>18</v>
      </c>
      <c r="AE32" s="1492"/>
      <c r="AF32" s="1492"/>
      <c r="AG32" s="1492"/>
      <c r="AH32" s="1493"/>
      <c r="AI32" s="1487" t="str">
        <f t="shared" si="1"/>
        <v>Silo, discharge to Tank Truck</v>
      </c>
      <c r="AJ32" s="1488"/>
      <c r="AK32" s="1488"/>
      <c r="AL32" s="1488"/>
      <c r="AM32" s="1488"/>
      <c r="AN32" s="1488"/>
      <c r="AO32" s="1488"/>
      <c r="AP32" s="1488"/>
      <c r="AQ32" s="1488"/>
      <c r="AR32" s="1488"/>
      <c r="AS32" s="1488"/>
      <c r="AT32" s="1488"/>
      <c r="AU32" s="1488"/>
      <c r="AV32" s="1488"/>
      <c r="AW32" s="1488"/>
      <c r="AX32" s="1488"/>
      <c r="AY32" s="1488"/>
      <c r="AZ32" s="1488"/>
      <c r="BA32" s="1488"/>
      <c r="BB32" s="1488"/>
      <c r="BC32" s="1488"/>
      <c r="BD32" s="1490"/>
      <c r="BE32" s="466"/>
      <c r="BF32" s="1494">
        <v>6</v>
      </c>
      <c r="BG32" s="1492"/>
      <c r="BH32" s="1492"/>
      <c r="BI32" s="1492"/>
      <c r="BJ32" s="1492"/>
      <c r="BK32" s="1487" t="str">
        <f t="shared" si="2"/>
        <v>Process Enclosure</v>
      </c>
      <c r="BL32" s="1488"/>
      <c r="BM32" s="1488"/>
      <c r="BN32" s="1488"/>
      <c r="BO32" s="1488"/>
      <c r="BP32" s="1488"/>
      <c r="BQ32" s="1488"/>
      <c r="BR32" s="1488"/>
      <c r="BS32" s="1488"/>
      <c r="BT32" s="1488"/>
      <c r="BU32" s="1488"/>
      <c r="BV32" s="1488"/>
      <c r="BW32" s="1488"/>
      <c r="BX32" s="1488"/>
      <c r="BY32" s="1488"/>
      <c r="BZ32" s="1488"/>
      <c r="CA32" s="1488"/>
      <c r="CB32" s="1488"/>
      <c r="CC32" s="1488"/>
      <c r="CD32" s="1488"/>
      <c r="CE32" s="1488"/>
      <c r="CF32" s="1488"/>
      <c r="CG32" s="1488"/>
      <c r="CH32" s="1488"/>
      <c r="CI32" s="1489"/>
      <c r="CJ32" s="464"/>
      <c r="CK32" s="1484">
        <v>17</v>
      </c>
      <c r="CL32" s="1485"/>
      <c r="CM32" s="1485"/>
      <c r="CN32" s="1485"/>
      <c r="CO32" s="1486"/>
      <c r="CP32" s="1557" t="str">
        <f t="shared" si="3"/>
        <v>Baghouse with Single Pickup (Partial Enclosed)</v>
      </c>
      <c r="CQ32" s="1558"/>
      <c r="CR32" s="1558"/>
      <c r="CS32" s="1558"/>
      <c r="CT32" s="1558"/>
      <c r="CU32" s="1558"/>
      <c r="CV32" s="1558"/>
      <c r="CW32" s="1558"/>
      <c r="CX32" s="1558"/>
      <c r="CY32" s="1558"/>
      <c r="CZ32" s="1558"/>
      <c r="DA32" s="1558"/>
      <c r="DB32" s="1558"/>
      <c r="DC32" s="1558"/>
      <c r="DD32" s="1558"/>
      <c r="DE32" s="1558"/>
      <c r="DF32" s="1558"/>
      <c r="DG32" s="1558"/>
      <c r="DH32" s="1558"/>
      <c r="DI32" s="1558"/>
      <c r="DJ32" s="1558"/>
      <c r="DK32" s="1558"/>
      <c r="DL32" s="1558"/>
      <c r="DM32" s="1558"/>
      <c r="DN32" s="1558"/>
      <c r="DO32" s="1558"/>
      <c r="DP32" s="1558"/>
      <c r="DQ32" s="1558"/>
      <c r="DR32" s="1558"/>
      <c r="DS32" s="1558"/>
      <c r="DT32" s="1558"/>
      <c r="DU32" s="1559"/>
      <c r="DV32" s="461"/>
    </row>
    <row r="33" spans="1:126" s="463" customFormat="1" ht="23.25" x14ac:dyDescent="0.35">
      <c r="A33" s="461"/>
      <c r="B33" s="1494">
        <v>7</v>
      </c>
      <c r="C33" s="1492"/>
      <c r="D33" s="1492"/>
      <c r="E33" s="1492"/>
      <c r="F33" s="1493"/>
      <c r="G33" s="1487" t="str">
        <f t="shared" si="0"/>
        <v>Crushing, Dry - Primary</v>
      </c>
      <c r="H33" s="1488"/>
      <c r="I33" s="1488"/>
      <c r="J33" s="1488"/>
      <c r="K33" s="1488"/>
      <c r="L33" s="1488"/>
      <c r="M33" s="1488"/>
      <c r="N33" s="1488"/>
      <c r="O33" s="1488"/>
      <c r="P33" s="1488"/>
      <c r="Q33" s="1488"/>
      <c r="R33" s="1488"/>
      <c r="S33" s="1488"/>
      <c r="T33" s="1488"/>
      <c r="U33" s="1488"/>
      <c r="V33" s="1488"/>
      <c r="W33" s="1488"/>
      <c r="X33" s="1488"/>
      <c r="Y33" s="1488"/>
      <c r="Z33" s="1488"/>
      <c r="AA33" s="1488"/>
      <c r="AB33" s="1489"/>
      <c r="AC33" s="471"/>
      <c r="AD33" s="1491">
        <v>19</v>
      </c>
      <c r="AE33" s="1492"/>
      <c r="AF33" s="1492"/>
      <c r="AG33" s="1492"/>
      <c r="AH33" s="1493"/>
      <c r="AI33" s="1487" t="str">
        <f t="shared" si="1"/>
        <v>Loading Open Top Truck  (Note 2)</v>
      </c>
      <c r="AJ33" s="1488"/>
      <c r="AK33" s="1488"/>
      <c r="AL33" s="1488"/>
      <c r="AM33" s="1488"/>
      <c r="AN33" s="1488"/>
      <c r="AO33" s="1488"/>
      <c r="AP33" s="1488"/>
      <c r="AQ33" s="1488"/>
      <c r="AR33" s="1488"/>
      <c r="AS33" s="1488"/>
      <c r="AT33" s="1488"/>
      <c r="AU33" s="1488"/>
      <c r="AV33" s="1488"/>
      <c r="AW33" s="1488"/>
      <c r="AX33" s="1488"/>
      <c r="AY33" s="1488"/>
      <c r="AZ33" s="1488"/>
      <c r="BA33" s="1488"/>
      <c r="BB33" s="1488"/>
      <c r="BC33" s="1488"/>
      <c r="BD33" s="1490"/>
      <c r="BE33" s="466"/>
      <c r="BF33" s="1494">
        <v>7</v>
      </c>
      <c r="BG33" s="1492"/>
      <c r="BH33" s="1492"/>
      <c r="BI33" s="1492"/>
      <c r="BJ33" s="1492"/>
      <c r="BK33" s="1487" t="str">
        <f t="shared" si="2"/>
        <v>Gravity Separator</v>
      </c>
      <c r="BL33" s="1488"/>
      <c r="BM33" s="1488"/>
      <c r="BN33" s="1488"/>
      <c r="BO33" s="1488"/>
      <c r="BP33" s="1488"/>
      <c r="BQ33" s="1488"/>
      <c r="BR33" s="1488"/>
      <c r="BS33" s="1488"/>
      <c r="BT33" s="1488"/>
      <c r="BU33" s="1488"/>
      <c r="BV33" s="1488"/>
      <c r="BW33" s="1488"/>
      <c r="BX33" s="1488"/>
      <c r="BY33" s="1488"/>
      <c r="BZ33" s="1488"/>
      <c r="CA33" s="1488"/>
      <c r="CB33" s="1488"/>
      <c r="CC33" s="1488"/>
      <c r="CD33" s="1488"/>
      <c r="CE33" s="1488"/>
      <c r="CF33" s="1488"/>
      <c r="CG33" s="1488"/>
      <c r="CH33" s="1488"/>
      <c r="CI33" s="1489"/>
      <c r="CJ33" s="464"/>
      <c r="CK33" s="1484">
        <v>18</v>
      </c>
      <c r="CL33" s="1485"/>
      <c r="CM33" s="1485"/>
      <c r="CN33" s="1485"/>
      <c r="CO33" s="1486"/>
      <c r="CP33" s="1557" t="str">
        <f t="shared" si="3"/>
        <v>Baghouse with Single Pickup (Full Enclosed)</v>
      </c>
      <c r="CQ33" s="1558"/>
      <c r="CR33" s="1558"/>
      <c r="CS33" s="1558"/>
      <c r="CT33" s="1558"/>
      <c r="CU33" s="1558"/>
      <c r="CV33" s="1558"/>
      <c r="CW33" s="1558"/>
      <c r="CX33" s="1558"/>
      <c r="CY33" s="1558"/>
      <c r="CZ33" s="1558"/>
      <c r="DA33" s="1558"/>
      <c r="DB33" s="1558"/>
      <c r="DC33" s="1558"/>
      <c r="DD33" s="1558"/>
      <c r="DE33" s="1558"/>
      <c r="DF33" s="1558"/>
      <c r="DG33" s="1558"/>
      <c r="DH33" s="1558"/>
      <c r="DI33" s="1558"/>
      <c r="DJ33" s="1558"/>
      <c r="DK33" s="1558"/>
      <c r="DL33" s="1558"/>
      <c r="DM33" s="1558"/>
      <c r="DN33" s="1558"/>
      <c r="DO33" s="1558"/>
      <c r="DP33" s="1558"/>
      <c r="DQ33" s="1558"/>
      <c r="DR33" s="1558"/>
      <c r="DS33" s="1558"/>
      <c r="DT33" s="1558"/>
      <c r="DU33" s="1559"/>
      <c r="DV33" s="461"/>
    </row>
    <row r="34" spans="1:126" s="463" customFormat="1" ht="23.25" x14ac:dyDescent="0.35">
      <c r="A34" s="461"/>
      <c r="B34" s="1494">
        <v>8</v>
      </c>
      <c r="C34" s="1492"/>
      <c r="D34" s="1492"/>
      <c r="E34" s="1492"/>
      <c r="F34" s="1493"/>
      <c r="G34" s="1487" t="str">
        <f t="shared" si="0"/>
        <v>Crushing, Dry - Secondary</v>
      </c>
      <c r="H34" s="1488"/>
      <c r="I34" s="1488"/>
      <c r="J34" s="1488"/>
      <c r="K34" s="1488"/>
      <c r="L34" s="1488"/>
      <c r="M34" s="1488"/>
      <c r="N34" s="1488"/>
      <c r="O34" s="1488"/>
      <c r="P34" s="1488"/>
      <c r="Q34" s="1488"/>
      <c r="R34" s="1488"/>
      <c r="S34" s="1488"/>
      <c r="T34" s="1488"/>
      <c r="U34" s="1488"/>
      <c r="V34" s="1488"/>
      <c r="W34" s="1488"/>
      <c r="X34" s="1488"/>
      <c r="Y34" s="1488"/>
      <c r="Z34" s="1488"/>
      <c r="AA34" s="1488"/>
      <c r="AB34" s="1489"/>
      <c r="AC34" s="471"/>
      <c r="AD34" s="1491">
        <v>20</v>
      </c>
      <c r="AE34" s="1492"/>
      <c r="AF34" s="1492"/>
      <c r="AG34" s="1492"/>
      <c r="AH34" s="1493"/>
      <c r="AI34" s="1487" t="str">
        <f t="shared" si="1"/>
        <v>Feeder</v>
      </c>
      <c r="AJ34" s="1488"/>
      <c r="AK34" s="1488"/>
      <c r="AL34" s="1488"/>
      <c r="AM34" s="1488"/>
      <c r="AN34" s="1488"/>
      <c r="AO34" s="1488"/>
      <c r="AP34" s="1488"/>
      <c r="AQ34" s="1488"/>
      <c r="AR34" s="1488"/>
      <c r="AS34" s="1488"/>
      <c r="AT34" s="1488"/>
      <c r="AU34" s="1488"/>
      <c r="AV34" s="1488"/>
      <c r="AW34" s="1488"/>
      <c r="AX34" s="1488"/>
      <c r="AY34" s="1488"/>
      <c r="AZ34" s="1488"/>
      <c r="BA34" s="1488"/>
      <c r="BB34" s="1488"/>
      <c r="BC34" s="1488"/>
      <c r="BD34" s="1490"/>
      <c r="BE34" s="466"/>
      <c r="BF34" s="1494">
        <v>8</v>
      </c>
      <c r="BG34" s="1492"/>
      <c r="BH34" s="1492"/>
      <c r="BI34" s="1492"/>
      <c r="BJ34" s="1492"/>
      <c r="BK34" s="1487" t="str">
        <f t="shared" si="2"/>
        <v>Cyclone - Simple</v>
      </c>
      <c r="BL34" s="1488"/>
      <c r="BM34" s="1488"/>
      <c r="BN34" s="1488"/>
      <c r="BO34" s="1488"/>
      <c r="BP34" s="1488"/>
      <c r="BQ34" s="1488"/>
      <c r="BR34" s="1488"/>
      <c r="BS34" s="1488"/>
      <c r="BT34" s="1488"/>
      <c r="BU34" s="1488"/>
      <c r="BV34" s="1488"/>
      <c r="BW34" s="1488"/>
      <c r="BX34" s="1488"/>
      <c r="BY34" s="1488"/>
      <c r="BZ34" s="1488"/>
      <c r="CA34" s="1488"/>
      <c r="CB34" s="1488"/>
      <c r="CC34" s="1488"/>
      <c r="CD34" s="1488"/>
      <c r="CE34" s="1488"/>
      <c r="CF34" s="1488"/>
      <c r="CG34" s="1488"/>
      <c r="CH34" s="1488"/>
      <c r="CI34" s="1489"/>
      <c r="CJ34" s="464"/>
      <c r="CK34" s="1484">
        <v>19</v>
      </c>
      <c r="CL34" s="1485"/>
      <c r="CM34" s="1485"/>
      <c r="CN34" s="1485"/>
      <c r="CO34" s="1486"/>
      <c r="CP34" s="1557" t="str">
        <f t="shared" si="3"/>
        <v>Baghouse with Single Pickup (Attached)</v>
      </c>
      <c r="CQ34" s="1558"/>
      <c r="CR34" s="1558"/>
      <c r="CS34" s="1558"/>
      <c r="CT34" s="1558"/>
      <c r="CU34" s="1558"/>
      <c r="CV34" s="1558"/>
      <c r="CW34" s="1558"/>
      <c r="CX34" s="1558"/>
      <c r="CY34" s="1558"/>
      <c r="CZ34" s="1558"/>
      <c r="DA34" s="1558"/>
      <c r="DB34" s="1558"/>
      <c r="DC34" s="1558"/>
      <c r="DD34" s="1558"/>
      <c r="DE34" s="1558"/>
      <c r="DF34" s="1558"/>
      <c r="DG34" s="1558"/>
      <c r="DH34" s="1558"/>
      <c r="DI34" s="1558"/>
      <c r="DJ34" s="1558"/>
      <c r="DK34" s="1558"/>
      <c r="DL34" s="1558"/>
      <c r="DM34" s="1558"/>
      <c r="DN34" s="1558"/>
      <c r="DO34" s="1558"/>
      <c r="DP34" s="1558"/>
      <c r="DQ34" s="1558"/>
      <c r="DR34" s="1558"/>
      <c r="DS34" s="1558"/>
      <c r="DT34" s="1558"/>
      <c r="DU34" s="1559"/>
      <c r="DV34" s="461"/>
    </row>
    <row r="35" spans="1:126" s="463" customFormat="1" ht="23.25" x14ac:dyDescent="0.35">
      <c r="A35" s="461"/>
      <c r="B35" s="1494">
        <v>9</v>
      </c>
      <c r="C35" s="1492"/>
      <c r="D35" s="1492"/>
      <c r="E35" s="1492"/>
      <c r="F35" s="1493"/>
      <c r="G35" s="1487" t="str">
        <f t="shared" si="0"/>
        <v>Crushing, Dry - Tertiary</v>
      </c>
      <c r="H35" s="1488"/>
      <c r="I35" s="1488"/>
      <c r="J35" s="1488"/>
      <c r="K35" s="1488"/>
      <c r="L35" s="1488"/>
      <c r="M35" s="1488"/>
      <c r="N35" s="1488"/>
      <c r="O35" s="1488"/>
      <c r="P35" s="1488"/>
      <c r="Q35" s="1488"/>
      <c r="R35" s="1488"/>
      <c r="S35" s="1488"/>
      <c r="T35" s="1488"/>
      <c r="U35" s="1488"/>
      <c r="V35" s="1488"/>
      <c r="W35" s="1488"/>
      <c r="X35" s="1488"/>
      <c r="Y35" s="1488"/>
      <c r="Z35" s="1488"/>
      <c r="AA35" s="1488"/>
      <c r="AB35" s="1489"/>
      <c r="AC35" s="466"/>
      <c r="AD35" s="1491">
        <v>21</v>
      </c>
      <c r="AE35" s="1492"/>
      <c r="AF35" s="1492"/>
      <c r="AG35" s="1492"/>
      <c r="AH35" s="1493"/>
      <c r="AI35" s="1487" t="str">
        <f t="shared" si="1"/>
        <v>See Lookup Table "EmFac" for data</v>
      </c>
      <c r="AJ35" s="1488"/>
      <c r="AK35" s="1488"/>
      <c r="AL35" s="1488"/>
      <c r="AM35" s="1488"/>
      <c r="AN35" s="1488"/>
      <c r="AO35" s="1488"/>
      <c r="AP35" s="1488"/>
      <c r="AQ35" s="1488"/>
      <c r="AR35" s="1488"/>
      <c r="AS35" s="1488"/>
      <c r="AT35" s="1488"/>
      <c r="AU35" s="1488"/>
      <c r="AV35" s="1488"/>
      <c r="AW35" s="1488"/>
      <c r="AX35" s="1488"/>
      <c r="AY35" s="1488"/>
      <c r="AZ35" s="1488"/>
      <c r="BA35" s="1488"/>
      <c r="BB35" s="1488"/>
      <c r="BC35" s="1488"/>
      <c r="BD35" s="1490"/>
      <c r="BE35" s="466"/>
      <c r="BF35" s="1494">
        <v>9</v>
      </c>
      <c r="BG35" s="1492"/>
      <c r="BH35" s="1492"/>
      <c r="BI35" s="1492"/>
      <c r="BJ35" s="1493"/>
      <c r="BK35" s="1487" t="str">
        <f t="shared" si="2"/>
        <v>Cyclone - Multiple</v>
      </c>
      <c r="BL35" s="1488"/>
      <c r="BM35" s="1488"/>
      <c r="BN35" s="1488"/>
      <c r="BO35" s="1488"/>
      <c r="BP35" s="1488"/>
      <c r="BQ35" s="1488"/>
      <c r="BR35" s="1488"/>
      <c r="BS35" s="1488"/>
      <c r="BT35" s="1488"/>
      <c r="BU35" s="1488"/>
      <c r="BV35" s="1488"/>
      <c r="BW35" s="1488"/>
      <c r="BX35" s="1488"/>
      <c r="BY35" s="1488"/>
      <c r="BZ35" s="1488"/>
      <c r="CA35" s="1488"/>
      <c r="CB35" s="1488"/>
      <c r="CC35" s="1488"/>
      <c r="CD35" s="1488"/>
      <c r="CE35" s="1488"/>
      <c r="CF35" s="1488"/>
      <c r="CG35" s="1488"/>
      <c r="CH35" s="1488"/>
      <c r="CI35" s="1489"/>
      <c r="CJ35" s="464"/>
      <c r="CK35" s="1484">
        <v>20</v>
      </c>
      <c r="CL35" s="1485"/>
      <c r="CM35" s="1485"/>
      <c r="CN35" s="1485"/>
      <c r="CO35" s="1486"/>
      <c r="CP35" s="1557" t="str">
        <f t="shared" si="3"/>
        <v>Electrostatic Precipitator</v>
      </c>
      <c r="CQ35" s="1558"/>
      <c r="CR35" s="1558"/>
      <c r="CS35" s="1558"/>
      <c r="CT35" s="1558"/>
      <c r="CU35" s="1558"/>
      <c r="CV35" s="1558"/>
      <c r="CW35" s="1558"/>
      <c r="CX35" s="1558"/>
      <c r="CY35" s="1558"/>
      <c r="CZ35" s="1558"/>
      <c r="DA35" s="1558"/>
      <c r="DB35" s="1558"/>
      <c r="DC35" s="1558"/>
      <c r="DD35" s="1558"/>
      <c r="DE35" s="1558"/>
      <c r="DF35" s="1558"/>
      <c r="DG35" s="1558"/>
      <c r="DH35" s="1558"/>
      <c r="DI35" s="1558"/>
      <c r="DJ35" s="1558"/>
      <c r="DK35" s="1558"/>
      <c r="DL35" s="1558"/>
      <c r="DM35" s="1558"/>
      <c r="DN35" s="1558"/>
      <c r="DO35" s="1558"/>
      <c r="DP35" s="1558"/>
      <c r="DQ35" s="1558"/>
      <c r="DR35" s="1558"/>
      <c r="DS35" s="1558"/>
      <c r="DT35" s="1558"/>
      <c r="DU35" s="1559"/>
      <c r="DV35" s="461"/>
    </row>
    <row r="36" spans="1:126" s="463" customFormat="1" ht="23.25" x14ac:dyDescent="0.35">
      <c r="A36" s="461"/>
      <c r="B36" s="1481">
        <v>10</v>
      </c>
      <c r="C36" s="1482"/>
      <c r="D36" s="1482"/>
      <c r="E36" s="1482"/>
      <c r="F36" s="1483"/>
      <c r="G36" s="1487" t="str">
        <f t="shared" si="0"/>
        <v>Crushing, Wet  (Note 3)</v>
      </c>
      <c r="H36" s="1488"/>
      <c r="I36" s="1488"/>
      <c r="J36" s="1488"/>
      <c r="K36" s="1488"/>
      <c r="L36" s="1488"/>
      <c r="M36" s="1488"/>
      <c r="N36" s="1488"/>
      <c r="O36" s="1488"/>
      <c r="P36" s="1488"/>
      <c r="Q36" s="1488"/>
      <c r="R36" s="1488"/>
      <c r="S36" s="1488"/>
      <c r="T36" s="1488"/>
      <c r="U36" s="1488"/>
      <c r="V36" s="1488"/>
      <c r="W36" s="1488"/>
      <c r="X36" s="1488"/>
      <c r="Y36" s="1488"/>
      <c r="Z36" s="1488"/>
      <c r="AA36" s="1488"/>
      <c r="AB36" s="1489"/>
      <c r="AC36" s="1031"/>
      <c r="AD36" s="1491">
        <v>22</v>
      </c>
      <c r="AE36" s="1492"/>
      <c r="AF36" s="1492"/>
      <c r="AG36" s="1492"/>
      <c r="AH36" s="1493"/>
      <c r="AI36" s="1487" t="str">
        <f t="shared" si="1"/>
        <v>See Lookup Table "EmFac" for data</v>
      </c>
      <c r="AJ36" s="1488"/>
      <c r="AK36" s="1488"/>
      <c r="AL36" s="1488"/>
      <c r="AM36" s="1488"/>
      <c r="AN36" s="1488"/>
      <c r="AO36" s="1488"/>
      <c r="AP36" s="1488"/>
      <c r="AQ36" s="1488"/>
      <c r="AR36" s="1488"/>
      <c r="AS36" s="1488"/>
      <c r="AT36" s="1488"/>
      <c r="AU36" s="1488"/>
      <c r="AV36" s="1488"/>
      <c r="AW36" s="1488"/>
      <c r="AX36" s="1488"/>
      <c r="AY36" s="1488"/>
      <c r="AZ36" s="1488"/>
      <c r="BA36" s="1488"/>
      <c r="BB36" s="1488"/>
      <c r="BC36" s="1488"/>
      <c r="BD36" s="1490"/>
      <c r="BE36" s="466"/>
      <c r="BF36" s="1481">
        <v>10</v>
      </c>
      <c r="BG36" s="1482"/>
      <c r="BH36" s="1482"/>
      <c r="BI36" s="1482"/>
      <c r="BJ36" s="1483"/>
      <c r="BK36" s="1487" t="str">
        <f t="shared" si="2"/>
        <v>Windscreen, Windward Side</v>
      </c>
      <c r="BL36" s="1488"/>
      <c r="BM36" s="1488"/>
      <c r="BN36" s="1488"/>
      <c r="BO36" s="1488"/>
      <c r="BP36" s="1488"/>
      <c r="BQ36" s="1488"/>
      <c r="BR36" s="1488"/>
      <c r="BS36" s="1488"/>
      <c r="BT36" s="1488"/>
      <c r="BU36" s="1488"/>
      <c r="BV36" s="1488"/>
      <c r="BW36" s="1488"/>
      <c r="BX36" s="1488"/>
      <c r="BY36" s="1488"/>
      <c r="BZ36" s="1488"/>
      <c r="CA36" s="1488"/>
      <c r="CB36" s="1488"/>
      <c r="CC36" s="1488"/>
      <c r="CD36" s="1488"/>
      <c r="CE36" s="1488"/>
      <c r="CF36" s="1488"/>
      <c r="CG36" s="1488"/>
      <c r="CH36" s="1488"/>
      <c r="CI36" s="1489"/>
      <c r="CJ36" s="1030"/>
      <c r="CK36" s="1484">
        <v>21</v>
      </c>
      <c r="CL36" s="1485"/>
      <c r="CM36" s="1485"/>
      <c r="CN36" s="1485"/>
      <c r="CO36" s="1486"/>
      <c r="CP36" s="1557" t="str">
        <f t="shared" si="3"/>
        <v>See Lookup Table "ConEff" for data</v>
      </c>
      <c r="CQ36" s="1558"/>
      <c r="CR36" s="1558"/>
      <c r="CS36" s="1558"/>
      <c r="CT36" s="1558"/>
      <c r="CU36" s="1558"/>
      <c r="CV36" s="1558"/>
      <c r="CW36" s="1558"/>
      <c r="CX36" s="1558"/>
      <c r="CY36" s="1558"/>
      <c r="CZ36" s="1558"/>
      <c r="DA36" s="1558"/>
      <c r="DB36" s="1558"/>
      <c r="DC36" s="1558"/>
      <c r="DD36" s="1558"/>
      <c r="DE36" s="1558"/>
      <c r="DF36" s="1558"/>
      <c r="DG36" s="1558"/>
      <c r="DH36" s="1558"/>
      <c r="DI36" s="1558"/>
      <c r="DJ36" s="1558"/>
      <c r="DK36" s="1558"/>
      <c r="DL36" s="1558"/>
      <c r="DM36" s="1558"/>
      <c r="DN36" s="1558"/>
      <c r="DO36" s="1558"/>
      <c r="DP36" s="1558"/>
      <c r="DQ36" s="1558"/>
      <c r="DR36" s="1558"/>
      <c r="DS36" s="1558"/>
      <c r="DT36" s="1558"/>
      <c r="DU36" s="1559"/>
      <c r="DV36" s="461"/>
    </row>
    <row r="37" spans="1:126" s="463" customFormat="1" ht="24" thickBot="1" x14ac:dyDescent="0.4">
      <c r="A37" s="461"/>
      <c r="B37" s="1652">
        <v>11</v>
      </c>
      <c r="C37" s="1653"/>
      <c r="D37" s="1653"/>
      <c r="E37" s="1653"/>
      <c r="F37" s="1654"/>
      <c r="G37" s="1644" t="str">
        <f t="shared" si="0"/>
        <v>Crushing, Controlled (Note 5)</v>
      </c>
      <c r="H37" s="1645"/>
      <c r="I37" s="1645"/>
      <c r="J37" s="1645"/>
      <c r="K37" s="1645"/>
      <c r="L37" s="1645"/>
      <c r="M37" s="1645"/>
      <c r="N37" s="1645"/>
      <c r="O37" s="1645"/>
      <c r="P37" s="1645"/>
      <c r="Q37" s="1645"/>
      <c r="R37" s="1645"/>
      <c r="S37" s="1645"/>
      <c r="T37" s="1645"/>
      <c r="U37" s="1645"/>
      <c r="V37" s="1645"/>
      <c r="W37" s="1645"/>
      <c r="X37" s="1645"/>
      <c r="Y37" s="1645"/>
      <c r="Z37" s="1645"/>
      <c r="AA37" s="1645"/>
      <c r="AB37" s="1646"/>
      <c r="AC37" s="1032"/>
      <c r="AD37" s="1655">
        <v>23</v>
      </c>
      <c r="AE37" s="1656"/>
      <c r="AF37" s="1656"/>
      <c r="AG37" s="1656"/>
      <c r="AH37" s="1657"/>
      <c r="AI37" s="1644" t="str">
        <f t="shared" si="1"/>
        <v>See Lookup Table "EmFac" for data</v>
      </c>
      <c r="AJ37" s="1645"/>
      <c r="AK37" s="1645"/>
      <c r="AL37" s="1645"/>
      <c r="AM37" s="1645"/>
      <c r="AN37" s="1645"/>
      <c r="AO37" s="1645"/>
      <c r="AP37" s="1645"/>
      <c r="AQ37" s="1645"/>
      <c r="AR37" s="1645"/>
      <c r="AS37" s="1645"/>
      <c r="AT37" s="1645"/>
      <c r="AU37" s="1645"/>
      <c r="AV37" s="1645"/>
      <c r="AW37" s="1645"/>
      <c r="AX37" s="1645"/>
      <c r="AY37" s="1645"/>
      <c r="AZ37" s="1645"/>
      <c r="BA37" s="1645"/>
      <c r="BB37" s="1645"/>
      <c r="BC37" s="1645"/>
      <c r="BD37" s="1658"/>
      <c r="BE37" s="1032"/>
      <c r="BF37" s="1642">
        <v>11</v>
      </c>
      <c r="BG37" s="1643"/>
      <c r="BH37" s="1643"/>
      <c r="BI37" s="1643"/>
      <c r="BJ37" s="1643"/>
      <c r="BK37" s="1644" t="str">
        <f t="shared" si="2"/>
        <v>Gravel Bed Filters</v>
      </c>
      <c r="BL37" s="1645"/>
      <c r="BM37" s="1645"/>
      <c r="BN37" s="1645"/>
      <c r="BO37" s="1645"/>
      <c r="BP37" s="1645"/>
      <c r="BQ37" s="1645"/>
      <c r="BR37" s="1645"/>
      <c r="BS37" s="1645"/>
      <c r="BT37" s="1645"/>
      <c r="BU37" s="1645"/>
      <c r="BV37" s="1645"/>
      <c r="BW37" s="1645"/>
      <c r="BX37" s="1645"/>
      <c r="BY37" s="1645"/>
      <c r="BZ37" s="1645"/>
      <c r="CA37" s="1645"/>
      <c r="CB37" s="1645"/>
      <c r="CC37" s="1645"/>
      <c r="CD37" s="1645"/>
      <c r="CE37" s="1645"/>
      <c r="CF37" s="1645"/>
      <c r="CG37" s="1645"/>
      <c r="CH37" s="1645"/>
      <c r="CI37" s="1646"/>
      <c r="CJ37" s="1033"/>
      <c r="CK37" s="1647">
        <v>22</v>
      </c>
      <c r="CL37" s="1643"/>
      <c r="CM37" s="1643"/>
      <c r="CN37" s="1643"/>
      <c r="CO37" s="1648"/>
      <c r="CP37" s="1649" t="str">
        <f t="shared" si="3"/>
        <v>Error - Out of Range</v>
      </c>
      <c r="CQ37" s="1650"/>
      <c r="CR37" s="1650"/>
      <c r="CS37" s="1650"/>
      <c r="CT37" s="1650"/>
      <c r="CU37" s="1650"/>
      <c r="CV37" s="1650"/>
      <c r="CW37" s="1650"/>
      <c r="CX37" s="1650"/>
      <c r="CY37" s="1650"/>
      <c r="CZ37" s="1650"/>
      <c r="DA37" s="1650"/>
      <c r="DB37" s="1650"/>
      <c r="DC37" s="1650"/>
      <c r="DD37" s="1650"/>
      <c r="DE37" s="1650"/>
      <c r="DF37" s="1650"/>
      <c r="DG37" s="1650"/>
      <c r="DH37" s="1650"/>
      <c r="DI37" s="1650"/>
      <c r="DJ37" s="1650"/>
      <c r="DK37" s="1650"/>
      <c r="DL37" s="1650"/>
      <c r="DM37" s="1650"/>
      <c r="DN37" s="1650"/>
      <c r="DO37" s="1650"/>
      <c r="DP37" s="1650"/>
      <c r="DQ37" s="1650"/>
      <c r="DR37" s="1650"/>
      <c r="DS37" s="1650"/>
      <c r="DT37" s="1650"/>
      <c r="DU37" s="1651"/>
      <c r="DV37" s="461"/>
    </row>
    <row r="38" spans="1:126" s="463" customFormat="1" ht="23.25" x14ac:dyDescent="0.35">
      <c r="A38" s="461"/>
      <c r="B38" s="462"/>
      <c r="C38" s="462"/>
      <c r="D38" s="462"/>
      <c r="E38" s="462"/>
      <c r="F38" s="462"/>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2"/>
      <c r="AE38" s="462"/>
      <c r="AF38" s="462"/>
      <c r="AG38" s="462"/>
      <c r="AH38" s="462"/>
      <c r="AI38" s="466"/>
      <c r="AJ38" s="466"/>
      <c r="AK38" s="466"/>
      <c r="AL38" s="466"/>
      <c r="AM38" s="466"/>
      <c r="AN38" s="466"/>
      <c r="AO38" s="466"/>
      <c r="AP38" s="466"/>
      <c r="AQ38" s="466"/>
      <c r="AR38" s="466"/>
      <c r="AS38" s="466"/>
      <c r="AT38" s="466"/>
      <c r="AU38" s="466"/>
      <c r="AV38" s="466"/>
      <c r="AW38" s="466"/>
      <c r="AX38" s="466"/>
      <c r="AY38" s="466"/>
      <c r="AZ38" s="466"/>
      <c r="BA38" s="466"/>
      <c r="BB38" s="466"/>
      <c r="BC38" s="466"/>
      <c r="BD38" s="466"/>
      <c r="BE38" s="466"/>
      <c r="BF38" s="462"/>
      <c r="BG38" s="462"/>
      <c r="BH38" s="462"/>
      <c r="BI38" s="462"/>
      <c r="BJ38" s="462"/>
      <c r="BK38" s="466"/>
      <c r="BL38" s="466"/>
      <c r="BM38" s="466"/>
      <c r="BN38" s="466"/>
      <c r="BO38" s="466"/>
      <c r="BP38" s="466"/>
      <c r="BQ38" s="466"/>
      <c r="BR38" s="466"/>
      <c r="BS38" s="466"/>
      <c r="BT38" s="466"/>
      <c r="BU38" s="466"/>
      <c r="BV38" s="466"/>
      <c r="BW38" s="466"/>
      <c r="BX38" s="466"/>
      <c r="BY38" s="466"/>
      <c r="BZ38" s="466"/>
      <c r="CA38" s="466"/>
      <c r="CB38" s="466"/>
      <c r="CC38" s="466"/>
      <c r="CD38" s="466"/>
      <c r="CE38" s="466"/>
      <c r="CF38" s="466"/>
      <c r="CG38" s="466"/>
      <c r="CH38" s="466"/>
      <c r="CI38" s="466"/>
      <c r="CJ38" s="464"/>
      <c r="CK38" s="462"/>
      <c r="CL38" s="462"/>
      <c r="CM38" s="462"/>
      <c r="CN38" s="462"/>
      <c r="CO38" s="462"/>
      <c r="CP38" s="466"/>
      <c r="CQ38" s="466"/>
      <c r="CR38" s="466"/>
      <c r="CS38" s="466"/>
      <c r="CT38" s="466"/>
      <c r="CU38" s="466"/>
      <c r="CV38" s="466"/>
      <c r="CW38" s="466"/>
      <c r="CX38" s="466"/>
      <c r="CY38" s="466"/>
      <c r="CZ38" s="466"/>
      <c r="DA38" s="466"/>
      <c r="DB38" s="466"/>
      <c r="DC38" s="466"/>
      <c r="DD38" s="466"/>
      <c r="DE38" s="466"/>
      <c r="DF38" s="466"/>
      <c r="DG38" s="466"/>
      <c r="DH38" s="466"/>
      <c r="DI38" s="466"/>
      <c r="DJ38" s="466"/>
      <c r="DK38" s="466"/>
      <c r="DL38" s="466"/>
      <c r="DM38" s="466"/>
      <c r="DN38" s="466"/>
      <c r="DO38" s="466"/>
      <c r="DP38" s="466"/>
      <c r="DQ38" s="466"/>
      <c r="DR38" s="466"/>
      <c r="DS38" s="466"/>
      <c r="DT38" s="466"/>
      <c r="DU38" s="466"/>
      <c r="DV38" s="461"/>
    </row>
    <row r="39" spans="1:126" s="463" customFormat="1" ht="23.25" x14ac:dyDescent="0.35">
      <c r="A39" s="461"/>
      <c r="B39" s="462"/>
      <c r="C39" s="462"/>
      <c r="D39" s="462"/>
      <c r="E39" s="462"/>
      <c r="F39" s="462"/>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2"/>
      <c r="AE39" s="462"/>
      <c r="AF39" s="462"/>
      <c r="AG39" s="462"/>
      <c r="AH39" s="462"/>
      <c r="AI39" s="466"/>
      <c r="AJ39" s="466"/>
      <c r="AK39" s="466"/>
      <c r="AL39" s="466"/>
      <c r="AM39" s="466"/>
      <c r="AN39" s="466"/>
      <c r="AO39" s="466"/>
      <c r="AP39" s="466"/>
      <c r="AQ39" s="466"/>
      <c r="AR39" s="466"/>
      <c r="AS39" s="466"/>
      <c r="AT39" s="466"/>
      <c r="AU39" s="466"/>
      <c r="AV39" s="466"/>
      <c r="AW39" s="466"/>
      <c r="AX39" s="466"/>
      <c r="AY39" s="466"/>
      <c r="AZ39" s="466"/>
      <c r="BA39" s="466"/>
      <c r="BB39" s="466"/>
      <c r="BC39" s="466"/>
      <c r="BD39" s="466"/>
      <c r="BE39" s="466"/>
      <c r="BF39" s="462"/>
      <c r="BG39" s="462"/>
      <c r="BH39" s="462"/>
      <c r="BI39" s="462"/>
      <c r="BJ39" s="462"/>
      <c r="BK39" s="466"/>
      <c r="BL39" s="466"/>
      <c r="BM39" s="466"/>
      <c r="BN39" s="466"/>
      <c r="BO39" s="466"/>
      <c r="BP39" s="466"/>
      <c r="BQ39" s="466"/>
      <c r="BR39" s="466"/>
      <c r="BS39" s="466"/>
      <c r="BT39" s="466"/>
      <c r="BU39" s="466"/>
      <c r="BV39" s="466"/>
      <c r="BW39" s="466"/>
      <c r="BX39" s="466"/>
      <c r="BY39" s="466"/>
      <c r="BZ39" s="466"/>
      <c r="CA39" s="466"/>
      <c r="CB39" s="466"/>
      <c r="CC39" s="466"/>
      <c r="CD39" s="466"/>
      <c r="CE39" s="466"/>
      <c r="CF39" s="466"/>
      <c r="CG39" s="466"/>
      <c r="CH39" s="466"/>
      <c r="CI39" s="466"/>
      <c r="CJ39" s="464"/>
      <c r="CK39" s="462"/>
      <c r="CL39" s="462"/>
      <c r="CM39" s="462"/>
      <c r="CN39" s="462"/>
      <c r="CO39" s="462"/>
      <c r="CP39" s="466"/>
      <c r="CQ39" s="466"/>
      <c r="CR39" s="466"/>
      <c r="CS39" s="466"/>
      <c r="CT39" s="466"/>
      <c r="CU39" s="466"/>
      <c r="CV39" s="466"/>
      <c r="CW39" s="466"/>
      <c r="CX39" s="466"/>
      <c r="CY39" s="466"/>
      <c r="CZ39" s="466"/>
      <c r="DA39" s="466"/>
      <c r="DB39" s="466"/>
      <c r="DC39" s="466"/>
      <c r="DD39" s="466"/>
      <c r="DE39" s="466"/>
      <c r="DF39" s="466"/>
      <c r="DG39" s="466"/>
      <c r="DH39" s="466"/>
      <c r="DI39" s="466"/>
      <c r="DJ39" s="466"/>
      <c r="DK39" s="466"/>
      <c r="DL39" s="466"/>
      <c r="DM39" s="466"/>
      <c r="DN39" s="466"/>
      <c r="DO39" s="466"/>
      <c r="DP39" s="466"/>
      <c r="DQ39" s="466"/>
      <c r="DR39" s="466"/>
      <c r="DS39" s="466"/>
      <c r="DT39" s="466"/>
      <c r="DU39" s="466"/>
      <c r="DV39" s="461"/>
    </row>
    <row r="40" spans="1:126" s="453" customFormat="1" ht="36.75" customHeight="1" thickBot="1" x14ac:dyDescent="0.4">
      <c r="A40" s="452"/>
      <c r="B40" s="452"/>
      <c r="C40" s="452"/>
      <c r="D40" s="452"/>
      <c r="E40" s="452"/>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2"/>
      <c r="AK40" s="452"/>
      <c r="AL40" s="452"/>
      <c r="AM40" s="452"/>
      <c r="AN40" s="452"/>
      <c r="AO40" s="452"/>
      <c r="AP40" s="452"/>
      <c r="AQ40" s="452"/>
      <c r="AR40" s="452"/>
      <c r="AS40" s="452"/>
      <c r="AT40" s="452"/>
      <c r="AU40" s="452"/>
      <c r="AV40" s="452"/>
      <c r="AW40" s="452"/>
      <c r="AX40" s="452"/>
      <c r="AY40" s="452"/>
      <c r="AZ40" s="452"/>
      <c r="BA40" s="452"/>
      <c r="BB40" s="452"/>
      <c r="BC40" s="452"/>
      <c r="BD40" s="452"/>
      <c r="BE40" s="452"/>
      <c r="BF40" s="452"/>
      <c r="BG40" s="452"/>
      <c r="BH40" s="452"/>
      <c r="BI40" s="452"/>
      <c r="BJ40" s="452"/>
      <c r="BK40" s="452"/>
      <c r="BL40" s="452"/>
      <c r="BM40" s="452"/>
      <c r="BN40" s="452"/>
      <c r="BO40" s="452"/>
      <c r="BP40" s="452"/>
      <c r="BQ40" s="452"/>
      <c r="BR40" s="452"/>
      <c r="BS40" s="452"/>
      <c r="BT40" s="452"/>
      <c r="BU40" s="452"/>
      <c r="BV40" s="452"/>
      <c r="BW40" s="452"/>
      <c r="BX40" s="452"/>
      <c r="BY40" s="452"/>
      <c r="BZ40" s="452"/>
      <c r="CA40" s="452"/>
      <c r="CB40" s="452"/>
      <c r="CC40" s="452"/>
      <c r="CD40" s="472"/>
      <c r="CE40" s="472"/>
      <c r="CF40" s="472"/>
      <c r="CG40" s="472"/>
      <c r="CH40" s="472"/>
      <c r="CI40" s="472"/>
      <c r="CJ40" s="472"/>
      <c r="CK40" s="472"/>
      <c r="CL40" s="472"/>
      <c r="CM40" s="472"/>
      <c r="CN40" s="472"/>
      <c r="CO40" s="472"/>
      <c r="CP40" s="472"/>
      <c r="CQ40" s="472"/>
      <c r="CR40" s="472"/>
      <c r="CS40" s="472"/>
      <c r="CT40" s="472"/>
      <c r="CU40" s="472"/>
      <c r="CV40" s="472"/>
      <c r="CW40" s="452"/>
      <c r="CX40" s="452"/>
      <c r="CY40" s="452"/>
      <c r="CZ40" s="452"/>
      <c r="DA40" s="452"/>
      <c r="DB40" s="452"/>
      <c r="DC40" s="452"/>
      <c r="DD40" s="452"/>
      <c r="DE40" s="452"/>
      <c r="DF40" s="452"/>
      <c r="DG40" s="452"/>
      <c r="DH40" s="452"/>
      <c r="DI40" s="452"/>
      <c r="DJ40" s="452"/>
      <c r="DK40" s="452"/>
      <c r="DL40" s="452"/>
      <c r="DM40" s="452"/>
      <c r="DN40" s="452"/>
      <c r="DO40" s="452"/>
      <c r="DP40" s="452"/>
      <c r="DQ40" s="452"/>
      <c r="DR40" s="452"/>
      <c r="DS40" s="452"/>
      <c r="DT40" s="452"/>
      <c r="DU40" s="452"/>
      <c r="DV40" s="452"/>
    </row>
    <row r="41" spans="1:126" s="474" customFormat="1" ht="33" x14ac:dyDescent="0.45">
      <c r="A41" s="473"/>
      <c r="B41" s="1473" t="s">
        <v>183</v>
      </c>
      <c r="C41" s="1474"/>
      <c r="D41" s="1474"/>
      <c r="E41" s="1474"/>
      <c r="F41" s="1474"/>
      <c r="G41" s="1474"/>
      <c r="H41" s="1474"/>
      <c r="I41" s="1474"/>
      <c r="J41" s="1474"/>
      <c r="K41" s="1474"/>
      <c r="L41" s="1474"/>
      <c r="M41" s="1474"/>
      <c r="N41" s="1474"/>
      <c r="O41" s="1474"/>
      <c r="P41" s="1474"/>
      <c r="Q41" s="1474"/>
      <c r="R41" s="1474"/>
      <c r="S41" s="1474"/>
      <c r="T41" s="1474"/>
      <c r="U41" s="1474"/>
      <c r="V41" s="1474"/>
      <c r="W41" s="1474"/>
      <c r="X41" s="1474"/>
      <c r="Y41" s="1474"/>
      <c r="Z41" s="1474"/>
      <c r="AA41" s="1474"/>
      <c r="AB41" s="1474"/>
      <c r="AC41" s="1474"/>
      <c r="AD41" s="1474"/>
      <c r="AE41" s="1474"/>
      <c r="AF41" s="1474"/>
      <c r="AG41" s="1474"/>
      <c r="AH41" s="1474"/>
      <c r="AI41" s="1474"/>
      <c r="AJ41" s="1474"/>
      <c r="AK41" s="1474"/>
      <c r="AL41" s="1474"/>
      <c r="AM41" s="1474"/>
      <c r="AN41" s="1474"/>
      <c r="AO41" s="1474"/>
      <c r="AP41" s="1474"/>
      <c r="AQ41" s="1474"/>
      <c r="AR41" s="1474"/>
      <c r="AS41" s="1474"/>
      <c r="AT41" s="1474"/>
      <c r="AU41" s="1474"/>
      <c r="AV41" s="1474"/>
      <c r="AW41" s="1474"/>
      <c r="AX41" s="1474"/>
      <c r="AY41" s="1474"/>
      <c r="AZ41" s="1474"/>
      <c r="BA41" s="1474"/>
      <c r="BB41" s="1474"/>
      <c r="BC41" s="1474"/>
      <c r="BD41" s="1474"/>
      <c r="BE41" s="1474"/>
      <c r="BF41" s="1474"/>
      <c r="BG41" s="1474"/>
      <c r="BH41" s="1474"/>
      <c r="BI41" s="1474"/>
      <c r="BJ41" s="1474"/>
      <c r="BK41" s="1474"/>
      <c r="BL41" s="1474"/>
      <c r="BM41" s="1474"/>
      <c r="BN41" s="1474"/>
      <c r="BO41" s="1474"/>
      <c r="BP41" s="1474"/>
      <c r="BQ41" s="1474"/>
      <c r="BR41" s="1474"/>
      <c r="BS41" s="1474"/>
      <c r="BT41" s="1474"/>
      <c r="BU41" s="1474"/>
      <c r="BV41" s="1474"/>
      <c r="BW41" s="1474"/>
      <c r="BX41" s="1474"/>
      <c r="BY41" s="1474"/>
      <c r="BZ41" s="1474"/>
      <c r="CA41" s="1474"/>
      <c r="CB41" s="1474"/>
      <c r="CC41" s="1474"/>
      <c r="CD41" s="1474"/>
      <c r="CE41" s="1474"/>
      <c r="CF41" s="1474"/>
      <c r="CG41" s="1474"/>
      <c r="CH41" s="1474"/>
      <c r="CI41" s="1474"/>
      <c r="CJ41" s="1474"/>
      <c r="CK41" s="1474"/>
      <c r="CL41" s="1474"/>
      <c r="CM41" s="1474"/>
      <c r="CN41" s="1474"/>
      <c r="CO41" s="1474"/>
      <c r="CP41" s="1474"/>
      <c r="CQ41" s="1474"/>
      <c r="CR41" s="1474"/>
      <c r="CS41" s="1474"/>
      <c r="CT41" s="1474"/>
      <c r="CU41" s="1474"/>
      <c r="CV41" s="1474"/>
      <c r="CW41" s="1474"/>
      <c r="CX41" s="1474"/>
      <c r="CY41" s="1474"/>
      <c r="CZ41" s="1474"/>
      <c r="DA41" s="1474"/>
      <c r="DB41" s="1474"/>
      <c r="DC41" s="1474"/>
      <c r="DD41" s="1474"/>
      <c r="DE41" s="1474"/>
      <c r="DF41" s="1474"/>
      <c r="DG41" s="1474"/>
      <c r="DH41" s="1474"/>
      <c r="DI41" s="1474"/>
      <c r="DJ41" s="1474"/>
      <c r="DK41" s="1474"/>
      <c r="DL41" s="1474"/>
      <c r="DM41" s="1474"/>
      <c r="DN41" s="1474"/>
      <c r="DO41" s="1474"/>
      <c r="DP41" s="1474"/>
      <c r="DQ41" s="1474"/>
      <c r="DR41" s="1474"/>
      <c r="DS41" s="1474"/>
      <c r="DT41" s="1474"/>
      <c r="DU41" s="1475"/>
      <c r="DV41" s="473"/>
    </row>
    <row r="42" spans="1:126" s="453" customFormat="1" ht="23.25" x14ac:dyDescent="0.35">
      <c r="A42" s="452"/>
      <c r="B42" s="1476" t="s">
        <v>992</v>
      </c>
      <c r="C42" s="1477"/>
      <c r="D42" s="1477"/>
      <c r="E42" s="1477"/>
      <c r="F42" s="1477"/>
      <c r="G42" s="1477"/>
      <c r="H42" s="1477"/>
      <c r="I42" s="1477"/>
      <c r="J42" s="1478"/>
      <c r="K42" s="1479" t="s">
        <v>993</v>
      </c>
      <c r="L42" s="1477"/>
      <c r="M42" s="1477"/>
      <c r="N42" s="1477"/>
      <c r="O42" s="1477"/>
      <c r="P42" s="1478"/>
      <c r="Q42" s="1479" t="s">
        <v>994</v>
      </c>
      <c r="R42" s="1477"/>
      <c r="S42" s="1477"/>
      <c r="T42" s="1477"/>
      <c r="U42" s="1477"/>
      <c r="V42" s="1477"/>
      <c r="W42" s="1477"/>
      <c r="X42" s="1477"/>
      <c r="Y42" s="1477"/>
      <c r="Z42" s="1477"/>
      <c r="AA42" s="1477"/>
      <c r="AB42" s="1477"/>
      <c r="AC42" s="1477"/>
      <c r="AD42" s="1477"/>
      <c r="AE42" s="1477"/>
      <c r="AF42" s="1477"/>
      <c r="AG42" s="1477"/>
      <c r="AH42" s="1477"/>
      <c r="AI42" s="1477"/>
      <c r="AJ42" s="1477"/>
      <c r="AK42" s="1477"/>
      <c r="AL42" s="1477"/>
      <c r="AM42" s="1478"/>
      <c r="AN42" s="1479" t="s">
        <v>995</v>
      </c>
      <c r="AO42" s="1477"/>
      <c r="AP42" s="1477"/>
      <c r="AQ42" s="1477"/>
      <c r="AR42" s="1477"/>
      <c r="AS42" s="1478"/>
      <c r="AT42" s="1479" t="s">
        <v>996</v>
      </c>
      <c r="AU42" s="1477"/>
      <c r="AV42" s="1477"/>
      <c r="AW42" s="1477"/>
      <c r="AX42" s="1477"/>
      <c r="AY42" s="1477"/>
      <c r="AZ42" s="1477"/>
      <c r="BA42" s="1477"/>
      <c r="BB42" s="1477"/>
      <c r="BC42" s="1477"/>
      <c r="BD42" s="1478"/>
      <c r="BE42" s="1479" t="s">
        <v>198</v>
      </c>
      <c r="BF42" s="1477"/>
      <c r="BG42" s="1477"/>
      <c r="BH42" s="1477"/>
      <c r="BI42" s="1477"/>
      <c r="BJ42" s="1477"/>
      <c r="BK42" s="1477"/>
      <c r="BL42" s="1477"/>
      <c r="BM42" s="1477"/>
      <c r="BN42" s="1477"/>
      <c r="BO42" s="1477"/>
      <c r="BP42" s="1477"/>
      <c r="BQ42" s="1477"/>
      <c r="BR42" s="1477"/>
      <c r="BS42" s="1477"/>
      <c r="BT42" s="1477"/>
      <c r="BU42" s="1477"/>
      <c r="BV42" s="1477"/>
      <c r="BW42" s="1477"/>
      <c r="BX42" s="1477"/>
      <c r="BY42" s="1477"/>
      <c r="BZ42" s="1477"/>
      <c r="CA42" s="1477"/>
      <c r="CB42" s="1477"/>
      <c r="CC42" s="1477"/>
      <c r="CD42" s="1477"/>
      <c r="CE42" s="1477"/>
      <c r="CF42" s="1477"/>
      <c r="CG42" s="1477"/>
      <c r="CH42" s="1477"/>
      <c r="CI42" s="1477"/>
      <c r="CJ42" s="1477"/>
      <c r="CK42" s="1478"/>
      <c r="CL42" s="1479" t="s">
        <v>997</v>
      </c>
      <c r="CM42" s="1477"/>
      <c r="CN42" s="1477"/>
      <c r="CO42" s="1477"/>
      <c r="CP42" s="1477"/>
      <c r="CQ42" s="1477"/>
      <c r="CR42" s="1477"/>
      <c r="CS42" s="1477"/>
      <c r="CT42" s="1477"/>
      <c r="CU42" s="1477"/>
      <c r="CV42" s="1477"/>
      <c r="CW42" s="1477"/>
      <c r="CX42" s="1477"/>
      <c r="CY42" s="1477"/>
      <c r="CZ42" s="1477"/>
      <c r="DA42" s="1477"/>
      <c r="DB42" s="1477"/>
      <c r="DC42" s="1477"/>
      <c r="DD42" s="1479" t="s">
        <v>998</v>
      </c>
      <c r="DE42" s="1477"/>
      <c r="DF42" s="1477"/>
      <c r="DG42" s="1477"/>
      <c r="DH42" s="1477"/>
      <c r="DI42" s="1477"/>
      <c r="DJ42" s="1477"/>
      <c r="DK42" s="1477"/>
      <c r="DL42" s="1477"/>
      <c r="DM42" s="1477"/>
      <c r="DN42" s="1477"/>
      <c r="DO42" s="1477"/>
      <c r="DP42" s="1477"/>
      <c r="DQ42" s="1477"/>
      <c r="DR42" s="1477"/>
      <c r="DS42" s="1477"/>
      <c r="DT42" s="1477"/>
      <c r="DU42" s="1480"/>
      <c r="DV42" s="452"/>
    </row>
    <row r="43" spans="1:126" s="453" customFormat="1" ht="23.25" x14ac:dyDescent="0.35">
      <c r="A43" s="452"/>
      <c r="B43" s="1470" t="s">
        <v>917</v>
      </c>
      <c r="C43" s="1289"/>
      <c r="D43" s="1289"/>
      <c r="E43" s="1289"/>
      <c r="F43" s="1289"/>
      <c r="G43" s="1289"/>
      <c r="H43" s="1289"/>
      <c r="I43" s="1289"/>
      <c r="J43" s="1464"/>
      <c r="K43" s="1463" t="s">
        <v>653</v>
      </c>
      <c r="L43" s="1469"/>
      <c r="M43" s="1469"/>
      <c r="N43" s="1469"/>
      <c r="O43" s="1469"/>
      <c r="P43" s="1464"/>
      <c r="Q43" s="1471"/>
      <c r="R43" s="1301"/>
      <c r="S43" s="1301"/>
      <c r="T43" s="1301"/>
      <c r="U43" s="1301"/>
      <c r="V43" s="1301"/>
      <c r="W43" s="1301"/>
      <c r="X43" s="1301"/>
      <c r="Y43" s="1301"/>
      <c r="Z43" s="1301"/>
      <c r="AA43" s="1301"/>
      <c r="AB43" s="1301"/>
      <c r="AC43" s="1301"/>
      <c r="AD43" s="1301"/>
      <c r="AE43" s="1301"/>
      <c r="AF43" s="1301"/>
      <c r="AG43" s="1301"/>
      <c r="AH43" s="1301"/>
      <c r="AI43" s="1301"/>
      <c r="AJ43" s="1301"/>
      <c r="AK43" s="1301"/>
      <c r="AL43" s="1301"/>
      <c r="AM43" s="1472"/>
      <c r="AN43" s="1463" t="s">
        <v>999</v>
      </c>
      <c r="AO43" s="1469"/>
      <c r="AP43" s="1469"/>
      <c r="AQ43" s="1469"/>
      <c r="AR43" s="1469"/>
      <c r="AS43" s="1464"/>
      <c r="AT43" s="1463" t="s">
        <v>1000</v>
      </c>
      <c r="AU43" s="1289"/>
      <c r="AV43" s="1289"/>
      <c r="AW43" s="1289"/>
      <c r="AX43" s="1289"/>
      <c r="AY43" s="1289"/>
      <c r="AZ43" s="1289"/>
      <c r="BA43" s="1289"/>
      <c r="BB43" s="1289"/>
      <c r="BC43" s="1289"/>
      <c r="BD43" s="1464"/>
      <c r="BE43" s="1463" t="s">
        <v>653</v>
      </c>
      <c r="BF43" s="1469"/>
      <c r="BG43" s="1469"/>
      <c r="BH43" s="1469"/>
      <c r="BI43" s="1464"/>
      <c r="BJ43" s="1463" t="s">
        <v>1001</v>
      </c>
      <c r="BK43" s="1469"/>
      <c r="BL43" s="1469"/>
      <c r="BM43" s="1464"/>
      <c r="BN43" s="1463" t="s">
        <v>994</v>
      </c>
      <c r="BO43" s="1469"/>
      <c r="BP43" s="1469"/>
      <c r="BQ43" s="1469"/>
      <c r="BR43" s="1469"/>
      <c r="BS43" s="1469"/>
      <c r="BT43" s="1469"/>
      <c r="BU43" s="1469"/>
      <c r="BV43" s="1469"/>
      <c r="BW43" s="1469"/>
      <c r="BX43" s="1469"/>
      <c r="BY43" s="1469"/>
      <c r="BZ43" s="1469"/>
      <c r="CA43" s="1469"/>
      <c r="CB43" s="1469"/>
      <c r="CC43" s="1469"/>
      <c r="CD43" s="1469"/>
      <c r="CE43" s="1464"/>
      <c r="CF43" s="1463" t="s">
        <v>1002</v>
      </c>
      <c r="CG43" s="1469"/>
      <c r="CH43" s="1469"/>
      <c r="CI43" s="1469"/>
      <c r="CJ43" s="1469"/>
      <c r="CK43" s="1464"/>
      <c r="CL43" s="1463" t="s">
        <v>1003</v>
      </c>
      <c r="CM43" s="1289"/>
      <c r="CN43" s="1289"/>
      <c r="CO43" s="1289"/>
      <c r="CP43" s="1289"/>
      <c r="CQ43" s="1289"/>
      <c r="CR43" s="1289"/>
      <c r="CS43" s="1289"/>
      <c r="CT43" s="1289"/>
      <c r="CU43" s="1289"/>
      <c r="CV43" s="1289"/>
      <c r="CW43" s="1289"/>
      <c r="CX43" s="1289"/>
      <c r="CY43" s="1289"/>
      <c r="CZ43" s="1289"/>
      <c r="DA43" s="1289"/>
      <c r="DB43" s="1289"/>
      <c r="DC43" s="1289"/>
      <c r="DD43" s="1463" t="s">
        <v>1004</v>
      </c>
      <c r="DE43" s="1289"/>
      <c r="DF43" s="1289"/>
      <c r="DG43" s="1289"/>
      <c r="DH43" s="1289"/>
      <c r="DI43" s="1289"/>
      <c r="DJ43" s="1289"/>
      <c r="DK43" s="1289"/>
      <c r="DL43" s="1289"/>
      <c r="DM43" s="1289"/>
      <c r="DN43" s="1289"/>
      <c r="DO43" s="1289"/>
      <c r="DP43" s="1289"/>
      <c r="DQ43" s="1289"/>
      <c r="DR43" s="1289"/>
      <c r="DS43" s="1289"/>
      <c r="DT43" s="1289"/>
      <c r="DU43" s="1468"/>
      <c r="DV43" s="452"/>
    </row>
    <row r="44" spans="1:126" s="453" customFormat="1" ht="26.25" x14ac:dyDescent="0.45">
      <c r="A44" s="452"/>
      <c r="B44" s="1470" t="s">
        <v>1005</v>
      </c>
      <c r="C44" s="1289"/>
      <c r="D44" s="1289"/>
      <c r="E44" s="1289"/>
      <c r="F44" s="1289"/>
      <c r="G44" s="1289"/>
      <c r="H44" s="1289"/>
      <c r="I44" s="1289"/>
      <c r="J44" s="1464"/>
      <c r="K44" s="1463" t="s">
        <v>1006</v>
      </c>
      <c r="L44" s="1469"/>
      <c r="M44" s="1469"/>
      <c r="N44" s="1469"/>
      <c r="O44" s="1469"/>
      <c r="P44" s="1464"/>
      <c r="Q44" s="1471"/>
      <c r="R44" s="1301"/>
      <c r="S44" s="1301"/>
      <c r="T44" s="1301"/>
      <c r="U44" s="1301"/>
      <c r="V44" s="1301"/>
      <c r="W44" s="1301"/>
      <c r="X44" s="1301"/>
      <c r="Y44" s="1301"/>
      <c r="Z44" s="1301"/>
      <c r="AA44" s="1301"/>
      <c r="AB44" s="1301"/>
      <c r="AC44" s="1301"/>
      <c r="AD44" s="1301"/>
      <c r="AE44" s="1301"/>
      <c r="AF44" s="1301"/>
      <c r="AG44" s="1301"/>
      <c r="AH44" s="1301"/>
      <c r="AI44" s="1301"/>
      <c r="AJ44" s="1301"/>
      <c r="AK44" s="1301"/>
      <c r="AL44" s="1301"/>
      <c r="AM44" s="1472"/>
      <c r="AN44" s="1463"/>
      <c r="AO44" s="1469"/>
      <c r="AP44" s="1469"/>
      <c r="AQ44" s="1469"/>
      <c r="AR44" s="1469"/>
      <c r="AS44" s="1464"/>
      <c r="AT44" s="1463"/>
      <c r="AU44" s="1289"/>
      <c r="AV44" s="1289"/>
      <c r="AW44" s="1289"/>
      <c r="AX44" s="1289"/>
      <c r="AY44" s="1289"/>
      <c r="AZ44" s="1289"/>
      <c r="BA44" s="1289"/>
      <c r="BB44" s="1289"/>
      <c r="BC44" s="1289"/>
      <c r="BD44" s="1464"/>
      <c r="BE44" s="1463"/>
      <c r="BF44" s="1469"/>
      <c r="BG44" s="1469"/>
      <c r="BH44" s="1469"/>
      <c r="BI44" s="1464"/>
      <c r="BJ44" s="1463"/>
      <c r="BK44" s="1289"/>
      <c r="BL44" s="1289"/>
      <c r="BM44" s="1464"/>
      <c r="BN44" s="1463"/>
      <c r="BO44" s="1469"/>
      <c r="BP44" s="1469"/>
      <c r="BQ44" s="1469"/>
      <c r="BR44" s="1469"/>
      <c r="BS44" s="1469"/>
      <c r="BT44" s="1469"/>
      <c r="BU44" s="1469"/>
      <c r="BV44" s="1469"/>
      <c r="BW44" s="1469"/>
      <c r="BX44" s="1469"/>
      <c r="BY44" s="1469"/>
      <c r="BZ44" s="1469"/>
      <c r="CA44" s="1469"/>
      <c r="CB44" s="1469"/>
      <c r="CC44" s="1469"/>
      <c r="CD44" s="1469"/>
      <c r="CE44" s="1464"/>
      <c r="CF44" s="1463"/>
      <c r="CG44" s="1469"/>
      <c r="CH44" s="1469"/>
      <c r="CI44" s="1469"/>
      <c r="CJ44" s="1469"/>
      <c r="CK44" s="1464"/>
      <c r="CL44" s="1463" t="s">
        <v>1007</v>
      </c>
      <c r="CM44" s="1289"/>
      <c r="CN44" s="1289"/>
      <c r="CO44" s="1289"/>
      <c r="CP44" s="1289"/>
      <c r="CQ44" s="1464"/>
      <c r="CR44" s="1463" t="s">
        <v>1008</v>
      </c>
      <c r="CS44" s="1289"/>
      <c r="CT44" s="1289"/>
      <c r="CU44" s="1289"/>
      <c r="CV44" s="1289"/>
      <c r="CW44" s="1464"/>
      <c r="CX44" s="1463" t="s">
        <v>1009</v>
      </c>
      <c r="CY44" s="1289"/>
      <c r="CZ44" s="1289"/>
      <c r="DA44" s="1289"/>
      <c r="DB44" s="1289"/>
      <c r="DC44" s="1289"/>
      <c r="DD44" s="1463" t="s">
        <v>1007</v>
      </c>
      <c r="DE44" s="1289"/>
      <c r="DF44" s="1289"/>
      <c r="DG44" s="1289"/>
      <c r="DH44" s="1289"/>
      <c r="DI44" s="1464"/>
      <c r="DJ44" s="1463" t="s">
        <v>1008</v>
      </c>
      <c r="DK44" s="1289"/>
      <c r="DL44" s="1289"/>
      <c r="DM44" s="1289"/>
      <c r="DN44" s="1289"/>
      <c r="DO44" s="1289"/>
      <c r="DP44" s="1463" t="s">
        <v>1009</v>
      </c>
      <c r="DQ44" s="1289"/>
      <c r="DR44" s="1289"/>
      <c r="DS44" s="1289"/>
      <c r="DT44" s="1289"/>
      <c r="DU44" s="1468"/>
      <c r="DV44" s="455"/>
    </row>
    <row r="45" spans="1:126" s="453" customFormat="1" ht="23.25" x14ac:dyDescent="0.35">
      <c r="A45" s="452"/>
      <c r="B45" s="1462" t="s">
        <v>1010</v>
      </c>
      <c r="C45" s="1459"/>
      <c r="D45" s="1459"/>
      <c r="E45" s="1459"/>
      <c r="F45" s="1459"/>
      <c r="G45" s="1459"/>
      <c r="H45" s="1459"/>
      <c r="I45" s="1459"/>
      <c r="J45" s="1461"/>
      <c r="K45" s="1458" t="s">
        <v>1011</v>
      </c>
      <c r="L45" s="1459"/>
      <c r="M45" s="1459"/>
      <c r="N45" s="1459"/>
      <c r="O45" s="1459"/>
      <c r="P45" s="1461"/>
      <c r="Q45" s="1458" t="s">
        <v>1012</v>
      </c>
      <c r="R45" s="1459"/>
      <c r="S45" s="1459"/>
      <c r="T45" s="1459"/>
      <c r="U45" s="1459"/>
      <c r="V45" s="1459"/>
      <c r="W45" s="1459"/>
      <c r="X45" s="1459"/>
      <c r="Y45" s="1459"/>
      <c r="Z45" s="1459"/>
      <c r="AA45" s="1459"/>
      <c r="AB45" s="1459"/>
      <c r="AC45" s="1459"/>
      <c r="AD45" s="1459"/>
      <c r="AE45" s="1459"/>
      <c r="AF45" s="1459"/>
      <c r="AG45" s="1459"/>
      <c r="AH45" s="1459"/>
      <c r="AI45" s="1459"/>
      <c r="AJ45" s="1459"/>
      <c r="AK45" s="1459"/>
      <c r="AL45" s="1459"/>
      <c r="AM45" s="1461"/>
      <c r="AN45" s="1458" t="s">
        <v>1013</v>
      </c>
      <c r="AO45" s="1459"/>
      <c r="AP45" s="1459"/>
      <c r="AQ45" s="1459"/>
      <c r="AR45" s="1459"/>
      <c r="AS45" s="1461"/>
      <c r="AT45" s="1458" t="s">
        <v>1014</v>
      </c>
      <c r="AU45" s="1459"/>
      <c r="AV45" s="1459"/>
      <c r="AW45" s="1459"/>
      <c r="AX45" s="1459"/>
      <c r="AY45" s="1459"/>
      <c r="AZ45" s="1459"/>
      <c r="BA45" s="1459"/>
      <c r="BB45" s="1459"/>
      <c r="BC45" s="1459"/>
      <c r="BD45" s="1461"/>
      <c r="BE45" s="1458" t="s">
        <v>1015</v>
      </c>
      <c r="BF45" s="1459"/>
      <c r="BG45" s="1459"/>
      <c r="BH45" s="1459"/>
      <c r="BI45" s="1461"/>
      <c r="BJ45" s="1458" t="s">
        <v>1016</v>
      </c>
      <c r="BK45" s="1459"/>
      <c r="BL45" s="1459"/>
      <c r="BM45" s="1461"/>
      <c r="BN45" s="1458" t="s">
        <v>1017</v>
      </c>
      <c r="BO45" s="1459"/>
      <c r="BP45" s="1459"/>
      <c r="BQ45" s="1459"/>
      <c r="BR45" s="1459"/>
      <c r="BS45" s="1459"/>
      <c r="BT45" s="1459"/>
      <c r="BU45" s="1459"/>
      <c r="BV45" s="1459"/>
      <c r="BW45" s="1459"/>
      <c r="BX45" s="1459"/>
      <c r="BY45" s="1459"/>
      <c r="BZ45" s="1459"/>
      <c r="CA45" s="1459"/>
      <c r="CB45" s="1459"/>
      <c r="CC45" s="1459"/>
      <c r="CD45" s="1459"/>
      <c r="CE45" s="1461"/>
      <c r="CF45" s="1458" t="s">
        <v>1018</v>
      </c>
      <c r="CG45" s="1459"/>
      <c r="CH45" s="1459"/>
      <c r="CI45" s="1459"/>
      <c r="CJ45" s="1459"/>
      <c r="CK45" s="1461"/>
      <c r="CL45" s="1465" t="s">
        <v>1019</v>
      </c>
      <c r="CM45" s="1466"/>
      <c r="CN45" s="1466"/>
      <c r="CO45" s="1466"/>
      <c r="CP45" s="1466"/>
      <c r="CQ45" s="1467"/>
      <c r="CR45" s="1458" t="s">
        <v>1020</v>
      </c>
      <c r="CS45" s="1459"/>
      <c r="CT45" s="1459"/>
      <c r="CU45" s="1459"/>
      <c r="CV45" s="1459"/>
      <c r="CW45" s="1461"/>
      <c r="CX45" s="1458" t="s">
        <v>1021</v>
      </c>
      <c r="CY45" s="1459"/>
      <c r="CZ45" s="1459"/>
      <c r="DA45" s="1459"/>
      <c r="DB45" s="1459"/>
      <c r="DC45" s="1461"/>
      <c r="DD45" s="1458" t="s">
        <v>1022</v>
      </c>
      <c r="DE45" s="1459"/>
      <c r="DF45" s="1459"/>
      <c r="DG45" s="1459"/>
      <c r="DH45" s="1459"/>
      <c r="DI45" s="1461"/>
      <c r="DJ45" s="1458" t="s">
        <v>1023</v>
      </c>
      <c r="DK45" s="1459"/>
      <c r="DL45" s="1459"/>
      <c r="DM45" s="1459"/>
      <c r="DN45" s="1459"/>
      <c r="DO45" s="1461"/>
      <c r="DP45" s="1458" t="s">
        <v>1024</v>
      </c>
      <c r="DQ45" s="1459"/>
      <c r="DR45" s="1459"/>
      <c r="DS45" s="1459"/>
      <c r="DT45" s="1459"/>
      <c r="DU45" s="1460"/>
      <c r="DV45" s="455"/>
    </row>
    <row r="46" spans="1:126" s="453" customFormat="1" ht="36" customHeight="1" x14ac:dyDescent="0.35">
      <c r="A46" s="452"/>
      <c r="B46" s="1452"/>
      <c r="C46" s="1447"/>
      <c r="D46" s="1447"/>
      <c r="E46" s="1447"/>
      <c r="F46" s="1447"/>
      <c r="G46" s="1447"/>
      <c r="H46" s="1447"/>
      <c r="I46" s="1447"/>
      <c r="J46" s="1448"/>
      <c r="K46" s="1446"/>
      <c r="L46" s="1447"/>
      <c r="M46" s="1447"/>
      <c r="N46" s="1447"/>
      <c r="O46" s="1447"/>
      <c r="P46" s="1448"/>
      <c r="Q46" s="1453" t="str">
        <f t="shared" ref="Q46:Q79" si="4">VLOOKUP($K46, $A$105:$AR$130,7)</f>
        <v>No Device</v>
      </c>
      <c r="R46" s="1401"/>
      <c r="S46" s="1401"/>
      <c r="T46" s="1401"/>
      <c r="U46" s="1401"/>
      <c r="V46" s="1401"/>
      <c r="W46" s="1401"/>
      <c r="X46" s="1401"/>
      <c r="Y46" s="1401"/>
      <c r="Z46" s="1401"/>
      <c r="AA46" s="1401"/>
      <c r="AB46" s="1401"/>
      <c r="AC46" s="1401"/>
      <c r="AD46" s="1401"/>
      <c r="AE46" s="1401"/>
      <c r="AF46" s="1401"/>
      <c r="AG46" s="1401"/>
      <c r="AH46" s="1401"/>
      <c r="AI46" s="1401"/>
      <c r="AJ46" s="1401"/>
      <c r="AK46" s="1401"/>
      <c r="AL46" s="1401"/>
      <c r="AM46" s="1402"/>
      <c r="AN46" s="1446"/>
      <c r="AO46" s="1447"/>
      <c r="AP46" s="1447"/>
      <c r="AQ46" s="1447"/>
      <c r="AR46" s="1447"/>
      <c r="AS46" s="1448"/>
      <c r="AT46" s="1442"/>
      <c r="AU46" s="1443"/>
      <c r="AV46" s="1443"/>
      <c r="AW46" s="1443"/>
      <c r="AX46" s="1443"/>
      <c r="AY46" s="1443"/>
      <c r="AZ46" s="1443"/>
      <c r="BA46" s="1443"/>
      <c r="BB46" s="1443"/>
      <c r="BC46" s="1443"/>
      <c r="BD46" s="1444"/>
      <c r="BE46" s="1446"/>
      <c r="BF46" s="1447"/>
      <c r="BG46" s="1447"/>
      <c r="BH46" s="1447"/>
      <c r="BI46" s="1448"/>
      <c r="BJ46" s="1446"/>
      <c r="BK46" s="1447"/>
      <c r="BL46" s="1447"/>
      <c r="BM46" s="1448"/>
      <c r="BN46" s="1449" t="str">
        <f t="shared" ref="BN46:BN79" si="5">VLOOKUP($BE46, $A$174:$AU$196,7)</f>
        <v>None</v>
      </c>
      <c r="BO46" s="1450"/>
      <c r="BP46" s="1450"/>
      <c r="BQ46" s="1450"/>
      <c r="BR46" s="1450"/>
      <c r="BS46" s="1450"/>
      <c r="BT46" s="1450"/>
      <c r="BU46" s="1450"/>
      <c r="BV46" s="1450"/>
      <c r="BW46" s="1450"/>
      <c r="BX46" s="1450"/>
      <c r="BY46" s="1450"/>
      <c r="BZ46" s="1450"/>
      <c r="CA46" s="1450"/>
      <c r="CB46" s="1450"/>
      <c r="CC46" s="1450"/>
      <c r="CD46" s="1450"/>
      <c r="CE46" s="1451"/>
      <c r="CF46" s="1439">
        <f t="shared" ref="CF46:CF79" si="6">VLOOKUP($BE46, $A$174:$AU$196,47)-IF(ISERROR(1/$BJ46),0,5*$BJ46)</f>
        <v>0</v>
      </c>
      <c r="CG46" s="1440"/>
      <c r="CH46" s="1440"/>
      <c r="CI46" s="1440"/>
      <c r="CJ46" s="1440"/>
      <c r="CK46" s="1441"/>
      <c r="CL46" s="1455">
        <f t="shared" ref="CL46:CL79" si="7">VLOOKUP($K46, $A$105:$AR$130,30)</f>
        <v>0</v>
      </c>
      <c r="CM46" s="1456"/>
      <c r="CN46" s="1456"/>
      <c r="CO46" s="1456"/>
      <c r="CP46" s="1456"/>
      <c r="CQ46" s="1457"/>
      <c r="CR46" s="1455">
        <f t="shared" ref="CR46:CR79" si="8">VLOOKUP($K46, $A$105:$AR$130,37)</f>
        <v>0</v>
      </c>
      <c r="CS46" s="1456"/>
      <c r="CT46" s="1456"/>
      <c r="CU46" s="1456"/>
      <c r="CV46" s="1456"/>
      <c r="CW46" s="1457"/>
      <c r="CX46" s="1455">
        <f t="shared" ref="CX46:CX79" si="9">VLOOKUP($K46,$A$105:$AR$130,44)</f>
        <v>0</v>
      </c>
      <c r="CY46" s="1456"/>
      <c r="CZ46" s="1456"/>
      <c r="DA46" s="1456"/>
      <c r="DB46" s="1456"/>
      <c r="DC46" s="1457"/>
      <c r="DD46" s="1436">
        <f t="shared" ref="DD46:DD79" si="10">$AT46*CL46*(1-$CF46/100)/2000</f>
        <v>0</v>
      </c>
      <c r="DE46" s="1437"/>
      <c r="DF46" s="1437"/>
      <c r="DG46" s="1437"/>
      <c r="DH46" s="1437"/>
      <c r="DI46" s="1454"/>
      <c r="DJ46" s="1436">
        <f t="shared" ref="DJ46:DJ79" si="11">$AT46*CR46*(1-$CF46/100)/2000</f>
        <v>0</v>
      </c>
      <c r="DK46" s="1437"/>
      <c r="DL46" s="1437"/>
      <c r="DM46" s="1437"/>
      <c r="DN46" s="1437"/>
      <c r="DO46" s="1454"/>
      <c r="DP46" s="1436">
        <f t="shared" ref="DP46:DP79" si="12">$AT46*CX46*(1-$CF46/100)/2000</f>
        <v>0</v>
      </c>
      <c r="DQ46" s="1437"/>
      <c r="DR46" s="1437"/>
      <c r="DS46" s="1437"/>
      <c r="DT46" s="1437"/>
      <c r="DU46" s="1438"/>
      <c r="DV46" s="455"/>
    </row>
    <row r="47" spans="1:126" s="453" customFormat="1" ht="36" customHeight="1" x14ac:dyDescent="0.35">
      <c r="A47" s="452"/>
      <c r="B47" s="1452"/>
      <c r="C47" s="1447"/>
      <c r="D47" s="1447"/>
      <c r="E47" s="1447"/>
      <c r="F47" s="1447"/>
      <c r="G47" s="1447"/>
      <c r="H47" s="1447"/>
      <c r="I47" s="1447"/>
      <c r="J47" s="1448"/>
      <c r="K47" s="1446"/>
      <c r="L47" s="1447"/>
      <c r="M47" s="1447"/>
      <c r="N47" s="1447"/>
      <c r="O47" s="1447"/>
      <c r="P47" s="1448"/>
      <c r="Q47" s="1453" t="str">
        <f t="shared" si="4"/>
        <v>No Device</v>
      </c>
      <c r="R47" s="1401"/>
      <c r="S47" s="1401"/>
      <c r="T47" s="1401"/>
      <c r="U47" s="1401"/>
      <c r="V47" s="1401"/>
      <c r="W47" s="1401"/>
      <c r="X47" s="1401"/>
      <c r="Y47" s="1401"/>
      <c r="Z47" s="1401"/>
      <c r="AA47" s="1401"/>
      <c r="AB47" s="1401"/>
      <c r="AC47" s="1401"/>
      <c r="AD47" s="1401"/>
      <c r="AE47" s="1401"/>
      <c r="AF47" s="1401"/>
      <c r="AG47" s="1401"/>
      <c r="AH47" s="1401"/>
      <c r="AI47" s="1401"/>
      <c r="AJ47" s="1401"/>
      <c r="AK47" s="1401"/>
      <c r="AL47" s="1401"/>
      <c r="AM47" s="1402"/>
      <c r="AN47" s="1446"/>
      <c r="AO47" s="1447"/>
      <c r="AP47" s="1447"/>
      <c r="AQ47" s="1447"/>
      <c r="AR47" s="1447"/>
      <c r="AS47" s="1448"/>
      <c r="AT47" s="1442"/>
      <c r="AU47" s="1443"/>
      <c r="AV47" s="1443"/>
      <c r="AW47" s="1443"/>
      <c r="AX47" s="1443"/>
      <c r="AY47" s="1443"/>
      <c r="AZ47" s="1443"/>
      <c r="BA47" s="1443"/>
      <c r="BB47" s="1443"/>
      <c r="BC47" s="1443"/>
      <c r="BD47" s="1444"/>
      <c r="BE47" s="1446"/>
      <c r="BF47" s="1447"/>
      <c r="BG47" s="1447"/>
      <c r="BH47" s="1447"/>
      <c r="BI47" s="1448"/>
      <c r="BJ47" s="1446"/>
      <c r="BK47" s="1447"/>
      <c r="BL47" s="1447"/>
      <c r="BM47" s="1448"/>
      <c r="BN47" s="1449" t="str">
        <f t="shared" si="5"/>
        <v>None</v>
      </c>
      <c r="BO47" s="1450"/>
      <c r="BP47" s="1450"/>
      <c r="BQ47" s="1450"/>
      <c r="BR47" s="1450"/>
      <c r="BS47" s="1450"/>
      <c r="BT47" s="1450"/>
      <c r="BU47" s="1450"/>
      <c r="BV47" s="1450"/>
      <c r="BW47" s="1450"/>
      <c r="BX47" s="1450"/>
      <c r="BY47" s="1450"/>
      <c r="BZ47" s="1450"/>
      <c r="CA47" s="1450"/>
      <c r="CB47" s="1450"/>
      <c r="CC47" s="1450"/>
      <c r="CD47" s="1450"/>
      <c r="CE47" s="1451"/>
      <c r="CF47" s="1439">
        <f t="shared" si="6"/>
        <v>0</v>
      </c>
      <c r="CG47" s="1440"/>
      <c r="CH47" s="1440"/>
      <c r="CI47" s="1440"/>
      <c r="CJ47" s="1440"/>
      <c r="CK47" s="1441"/>
      <c r="CL47" s="1455">
        <f t="shared" si="7"/>
        <v>0</v>
      </c>
      <c r="CM47" s="1456"/>
      <c r="CN47" s="1456"/>
      <c r="CO47" s="1456"/>
      <c r="CP47" s="1456"/>
      <c r="CQ47" s="1457"/>
      <c r="CR47" s="1455">
        <f t="shared" si="8"/>
        <v>0</v>
      </c>
      <c r="CS47" s="1456"/>
      <c r="CT47" s="1456"/>
      <c r="CU47" s="1456"/>
      <c r="CV47" s="1456"/>
      <c r="CW47" s="1457"/>
      <c r="CX47" s="1455">
        <f t="shared" si="9"/>
        <v>0</v>
      </c>
      <c r="CY47" s="1456"/>
      <c r="CZ47" s="1456"/>
      <c r="DA47" s="1456"/>
      <c r="DB47" s="1456"/>
      <c r="DC47" s="1457"/>
      <c r="DD47" s="1436">
        <f t="shared" si="10"/>
        <v>0</v>
      </c>
      <c r="DE47" s="1437"/>
      <c r="DF47" s="1437"/>
      <c r="DG47" s="1437"/>
      <c r="DH47" s="1437"/>
      <c r="DI47" s="1454"/>
      <c r="DJ47" s="1436">
        <f t="shared" si="11"/>
        <v>0</v>
      </c>
      <c r="DK47" s="1437"/>
      <c r="DL47" s="1437"/>
      <c r="DM47" s="1437"/>
      <c r="DN47" s="1437"/>
      <c r="DO47" s="1454"/>
      <c r="DP47" s="1436">
        <f t="shared" si="12"/>
        <v>0</v>
      </c>
      <c r="DQ47" s="1437"/>
      <c r="DR47" s="1437"/>
      <c r="DS47" s="1437"/>
      <c r="DT47" s="1437"/>
      <c r="DU47" s="1438"/>
      <c r="DV47" s="455"/>
    </row>
    <row r="48" spans="1:126" s="453" customFormat="1" ht="36" customHeight="1" x14ac:dyDescent="0.35">
      <c r="A48" s="452"/>
      <c r="B48" s="1452"/>
      <c r="C48" s="1447"/>
      <c r="D48" s="1447"/>
      <c r="E48" s="1447"/>
      <c r="F48" s="1447"/>
      <c r="G48" s="1447"/>
      <c r="H48" s="1447"/>
      <c r="I48" s="1447"/>
      <c r="J48" s="1448"/>
      <c r="K48" s="1446"/>
      <c r="L48" s="1447"/>
      <c r="M48" s="1447"/>
      <c r="N48" s="1447"/>
      <c r="O48" s="1447"/>
      <c r="P48" s="1448"/>
      <c r="Q48" s="1453" t="str">
        <f t="shared" si="4"/>
        <v>No Device</v>
      </c>
      <c r="R48" s="1401"/>
      <c r="S48" s="1401"/>
      <c r="T48" s="1401"/>
      <c r="U48" s="1401"/>
      <c r="V48" s="1401"/>
      <c r="W48" s="1401"/>
      <c r="X48" s="1401"/>
      <c r="Y48" s="1401"/>
      <c r="Z48" s="1401"/>
      <c r="AA48" s="1401"/>
      <c r="AB48" s="1401"/>
      <c r="AC48" s="1401"/>
      <c r="AD48" s="1401"/>
      <c r="AE48" s="1401"/>
      <c r="AF48" s="1401"/>
      <c r="AG48" s="1401"/>
      <c r="AH48" s="1401"/>
      <c r="AI48" s="1401"/>
      <c r="AJ48" s="1401"/>
      <c r="AK48" s="1401"/>
      <c r="AL48" s="1401"/>
      <c r="AM48" s="1402"/>
      <c r="AN48" s="1446"/>
      <c r="AO48" s="1447"/>
      <c r="AP48" s="1447"/>
      <c r="AQ48" s="1447"/>
      <c r="AR48" s="1447"/>
      <c r="AS48" s="1448"/>
      <c r="AT48" s="1442"/>
      <c r="AU48" s="1443"/>
      <c r="AV48" s="1443"/>
      <c r="AW48" s="1443"/>
      <c r="AX48" s="1443"/>
      <c r="AY48" s="1443"/>
      <c r="AZ48" s="1443"/>
      <c r="BA48" s="1443"/>
      <c r="BB48" s="1443"/>
      <c r="BC48" s="1443"/>
      <c r="BD48" s="1444"/>
      <c r="BE48" s="1446"/>
      <c r="BF48" s="1447"/>
      <c r="BG48" s="1447"/>
      <c r="BH48" s="1447"/>
      <c r="BI48" s="1448"/>
      <c r="BJ48" s="1446"/>
      <c r="BK48" s="1447"/>
      <c r="BL48" s="1447"/>
      <c r="BM48" s="1448"/>
      <c r="BN48" s="1449" t="str">
        <f t="shared" si="5"/>
        <v>None</v>
      </c>
      <c r="BO48" s="1450"/>
      <c r="BP48" s="1450"/>
      <c r="BQ48" s="1450"/>
      <c r="BR48" s="1450"/>
      <c r="BS48" s="1450"/>
      <c r="BT48" s="1450"/>
      <c r="BU48" s="1450"/>
      <c r="BV48" s="1450"/>
      <c r="BW48" s="1450"/>
      <c r="BX48" s="1450"/>
      <c r="BY48" s="1450"/>
      <c r="BZ48" s="1450"/>
      <c r="CA48" s="1450"/>
      <c r="CB48" s="1450"/>
      <c r="CC48" s="1450"/>
      <c r="CD48" s="1450"/>
      <c r="CE48" s="1451"/>
      <c r="CF48" s="1439">
        <f t="shared" si="6"/>
        <v>0</v>
      </c>
      <c r="CG48" s="1440"/>
      <c r="CH48" s="1440"/>
      <c r="CI48" s="1440"/>
      <c r="CJ48" s="1440"/>
      <c r="CK48" s="1441"/>
      <c r="CL48" s="1455">
        <f t="shared" si="7"/>
        <v>0</v>
      </c>
      <c r="CM48" s="1456"/>
      <c r="CN48" s="1456"/>
      <c r="CO48" s="1456"/>
      <c r="CP48" s="1456"/>
      <c r="CQ48" s="1457"/>
      <c r="CR48" s="1455">
        <f t="shared" si="8"/>
        <v>0</v>
      </c>
      <c r="CS48" s="1456"/>
      <c r="CT48" s="1456"/>
      <c r="CU48" s="1456"/>
      <c r="CV48" s="1456"/>
      <c r="CW48" s="1457"/>
      <c r="CX48" s="1455">
        <f t="shared" si="9"/>
        <v>0</v>
      </c>
      <c r="CY48" s="1456"/>
      <c r="CZ48" s="1456"/>
      <c r="DA48" s="1456"/>
      <c r="DB48" s="1456"/>
      <c r="DC48" s="1457"/>
      <c r="DD48" s="1436">
        <f t="shared" si="10"/>
        <v>0</v>
      </c>
      <c r="DE48" s="1437"/>
      <c r="DF48" s="1437"/>
      <c r="DG48" s="1437"/>
      <c r="DH48" s="1437"/>
      <c r="DI48" s="1454"/>
      <c r="DJ48" s="1436">
        <f t="shared" si="11"/>
        <v>0</v>
      </c>
      <c r="DK48" s="1437"/>
      <c r="DL48" s="1437"/>
      <c r="DM48" s="1437"/>
      <c r="DN48" s="1437"/>
      <c r="DO48" s="1454"/>
      <c r="DP48" s="1436">
        <f t="shared" si="12"/>
        <v>0</v>
      </c>
      <c r="DQ48" s="1437"/>
      <c r="DR48" s="1437"/>
      <c r="DS48" s="1437"/>
      <c r="DT48" s="1437"/>
      <c r="DU48" s="1438"/>
      <c r="DV48" s="455"/>
    </row>
    <row r="49" spans="1:126" s="453" customFormat="1" ht="36" customHeight="1" x14ac:dyDescent="0.35">
      <c r="A49" s="452"/>
      <c r="B49" s="1452"/>
      <c r="C49" s="1447"/>
      <c r="D49" s="1447"/>
      <c r="E49" s="1447"/>
      <c r="F49" s="1447"/>
      <c r="G49" s="1447"/>
      <c r="H49" s="1447"/>
      <c r="I49" s="1447"/>
      <c r="J49" s="1448"/>
      <c r="K49" s="1446"/>
      <c r="L49" s="1447"/>
      <c r="M49" s="1447"/>
      <c r="N49" s="1447"/>
      <c r="O49" s="1447"/>
      <c r="P49" s="1448"/>
      <c r="Q49" s="1453" t="str">
        <f t="shared" si="4"/>
        <v>No Device</v>
      </c>
      <c r="R49" s="1401"/>
      <c r="S49" s="1401"/>
      <c r="T49" s="1401"/>
      <c r="U49" s="1401"/>
      <c r="V49" s="1401"/>
      <c r="W49" s="1401"/>
      <c r="X49" s="1401"/>
      <c r="Y49" s="1401"/>
      <c r="Z49" s="1401"/>
      <c r="AA49" s="1401"/>
      <c r="AB49" s="1401"/>
      <c r="AC49" s="1401"/>
      <c r="AD49" s="1401"/>
      <c r="AE49" s="1401"/>
      <c r="AF49" s="1401"/>
      <c r="AG49" s="1401"/>
      <c r="AH49" s="1401"/>
      <c r="AI49" s="1401"/>
      <c r="AJ49" s="1401"/>
      <c r="AK49" s="1401"/>
      <c r="AL49" s="1401"/>
      <c r="AM49" s="1402"/>
      <c r="AN49" s="1446"/>
      <c r="AO49" s="1447"/>
      <c r="AP49" s="1447"/>
      <c r="AQ49" s="1447"/>
      <c r="AR49" s="1447"/>
      <c r="AS49" s="1448"/>
      <c r="AT49" s="1442"/>
      <c r="AU49" s="1443"/>
      <c r="AV49" s="1443"/>
      <c r="AW49" s="1443"/>
      <c r="AX49" s="1443"/>
      <c r="AY49" s="1443"/>
      <c r="AZ49" s="1443"/>
      <c r="BA49" s="1443"/>
      <c r="BB49" s="1443"/>
      <c r="BC49" s="1443"/>
      <c r="BD49" s="1444"/>
      <c r="BE49" s="1446"/>
      <c r="BF49" s="1447"/>
      <c r="BG49" s="1447"/>
      <c r="BH49" s="1447"/>
      <c r="BI49" s="1448"/>
      <c r="BJ49" s="1446"/>
      <c r="BK49" s="1447"/>
      <c r="BL49" s="1447"/>
      <c r="BM49" s="1448"/>
      <c r="BN49" s="1449" t="str">
        <f t="shared" si="5"/>
        <v>None</v>
      </c>
      <c r="BO49" s="1450"/>
      <c r="BP49" s="1450"/>
      <c r="BQ49" s="1450"/>
      <c r="BR49" s="1450"/>
      <c r="BS49" s="1450"/>
      <c r="BT49" s="1450"/>
      <c r="BU49" s="1450"/>
      <c r="BV49" s="1450"/>
      <c r="BW49" s="1450"/>
      <c r="BX49" s="1450"/>
      <c r="BY49" s="1450"/>
      <c r="BZ49" s="1450"/>
      <c r="CA49" s="1450"/>
      <c r="CB49" s="1450"/>
      <c r="CC49" s="1450"/>
      <c r="CD49" s="1450"/>
      <c r="CE49" s="1451"/>
      <c r="CF49" s="1439">
        <f t="shared" si="6"/>
        <v>0</v>
      </c>
      <c r="CG49" s="1440"/>
      <c r="CH49" s="1440"/>
      <c r="CI49" s="1440"/>
      <c r="CJ49" s="1440"/>
      <c r="CK49" s="1441"/>
      <c r="CL49" s="1455">
        <f t="shared" si="7"/>
        <v>0</v>
      </c>
      <c r="CM49" s="1456"/>
      <c r="CN49" s="1456"/>
      <c r="CO49" s="1456"/>
      <c r="CP49" s="1456"/>
      <c r="CQ49" s="1457"/>
      <c r="CR49" s="1455">
        <f t="shared" si="8"/>
        <v>0</v>
      </c>
      <c r="CS49" s="1456"/>
      <c r="CT49" s="1456"/>
      <c r="CU49" s="1456"/>
      <c r="CV49" s="1456"/>
      <c r="CW49" s="1457"/>
      <c r="CX49" s="1455">
        <f t="shared" si="9"/>
        <v>0</v>
      </c>
      <c r="CY49" s="1456"/>
      <c r="CZ49" s="1456"/>
      <c r="DA49" s="1456"/>
      <c r="DB49" s="1456"/>
      <c r="DC49" s="1457"/>
      <c r="DD49" s="1436">
        <f t="shared" si="10"/>
        <v>0</v>
      </c>
      <c r="DE49" s="1437"/>
      <c r="DF49" s="1437"/>
      <c r="DG49" s="1437"/>
      <c r="DH49" s="1437"/>
      <c r="DI49" s="1454"/>
      <c r="DJ49" s="1436">
        <f t="shared" si="11"/>
        <v>0</v>
      </c>
      <c r="DK49" s="1437"/>
      <c r="DL49" s="1437"/>
      <c r="DM49" s="1437"/>
      <c r="DN49" s="1437"/>
      <c r="DO49" s="1454"/>
      <c r="DP49" s="1436">
        <f t="shared" si="12"/>
        <v>0</v>
      </c>
      <c r="DQ49" s="1437"/>
      <c r="DR49" s="1437"/>
      <c r="DS49" s="1437"/>
      <c r="DT49" s="1437"/>
      <c r="DU49" s="1438"/>
      <c r="DV49" s="456"/>
    </row>
    <row r="50" spans="1:126" s="453" customFormat="1" ht="36" customHeight="1" x14ac:dyDescent="0.35">
      <c r="A50" s="452"/>
      <c r="B50" s="1452"/>
      <c r="C50" s="1447"/>
      <c r="D50" s="1447"/>
      <c r="E50" s="1447"/>
      <c r="F50" s="1447"/>
      <c r="G50" s="1447"/>
      <c r="H50" s="1447"/>
      <c r="I50" s="1447"/>
      <c r="J50" s="1448"/>
      <c r="K50" s="1446"/>
      <c r="L50" s="1447"/>
      <c r="M50" s="1447"/>
      <c r="N50" s="1447"/>
      <c r="O50" s="1447"/>
      <c r="P50" s="1448"/>
      <c r="Q50" s="1453" t="str">
        <f t="shared" si="4"/>
        <v>No Device</v>
      </c>
      <c r="R50" s="1401"/>
      <c r="S50" s="1401"/>
      <c r="T50" s="1401"/>
      <c r="U50" s="1401"/>
      <c r="V50" s="1401"/>
      <c r="W50" s="1401"/>
      <c r="X50" s="1401"/>
      <c r="Y50" s="1401"/>
      <c r="Z50" s="1401"/>
      <c r="AA50" s="1401"/>
      <c r="AB50" s="1401"/>
      <c r="AC50" s="1401"/>
      <c r="AD50" s="1401"/>
      <c r="AE50" s="1401"/>
      <c r="AF50" s="1401"/>
      <c r="AG50" s="1401"/>
      <c r="AH50" s="1401"/>
      <c r="AI50" s="1401"/>
      <c r="AJ50" s="1401"/>
      <c r="AK50" s="1401"/>
      <c r="AL50" s="1401"/>
      <c r="AM50" s="1402"/>
      <c r="AN50" s="1446"/>
      <c r="AO50" s="1447"/>
      <c r="AP50" s="1447"/>
      <c r="AQ50" s="1447"/>
      <c r="AR50" s="1447"/>
      <c r="AS50" s="1448"/>
      <c r="AT50" s="1442"/>
      <c r="AU50" s="1443"/>
      <c r="AV50" s="1443"/>
      <c r="AW50" s="1443"/>
      <c r="AX50" s="1443"/>
      <c r="AY50" s="1443"/>
      <c r="AZ50" s="1443"/>
      <c r="BA50" s="1443"/>
      <c r="BB50" s="1443"/>
      <c r="BC50" s="1443"/>
      <c r="BD50" s="1444"/>
      <c r="BE50" s="1446"/>
      <c r="BF50" s="1447"/>
      <c r="BG50" s="1447"/>
      <c r="BH50" s="1447"/>
      <c r="BI50" s="1448"/>
      <c r="BJ50" s="1446"/>
      <c r="BK50" s="1447"/>
      <c r="BL50" s="1447"/>
      <c r="BM50" s="1448"/>
      <c r="BN50" s="1449" t="str">
        <f t="shared" si="5"/>
        <v>None</v>
      </c>
      <c r="BO50" s="1450"/>
      <c r="BP50" s="1450"/>
      <c r="BQ50" s="1450"/>
      <c r="BR50" s="1450"/>
      <c r="BS50" s="1450"/>
      <c r="BT50" s="1450"/>
      <c r="BU50" s="1450"/>
      <c r="BV50" s="1450"/>
      <c r="BW50" s="1450"/>
      <c r="BX50" s="1450"/>
      <c r="BY50" s="1450"/>
      <c r="BZ50" s="1450"/>
      <c r="CA50" s="1450"/>
      <c r="CB50" s="1450"/>
      <c r="CC50" s="1450"/>
      <c r="CD50" s="1450"/>
      <c r="CE50" s="1451"/>
      <c r="CF50" s="1439">
        <f t="shared" si="6"/>
        <v>0</v>
      </c>
      <c r="CG50" s="1440"/>
      <c r="CH50" s="1440"/>
      <c r="CI50" s="1440"/>
      <c r="CJ50" s="1440"/>
      <c r="CK50" s="1441"/>
      <c r="CL50" s="1455">
        <f t="shared" si="7"/>
        <v>0</v>
      </c>
      <c r="CM50" s="1456"/>
      <c r="CN50" s="1456"/>
      <c r="CO50" s="1456"/>
      <c r="CP50" s="1456"/>
      <c r="CQ50" s="1457"/>
      <c r="CR50" s="1455">
        <f t="shared" si="8"/>
        <v>0</v>
      </c>
      <c r="CS50" s="1456"/>
      <c r="CT50" s="1456"/>
      <c r="CU50" s="1456"/>
      <c r="CV50" s="1456"/>
      <c r="CW50" s="1457"/>
      <c r="CX50" s="1455">
        <f t="shared" si="9"/>
        <v>0</v>
      </c>
      <c r="CY50" s="1456"/>
      <c r="CZ50" s="1456"/>
      <c r="DA50" s="1456"/>
      <c r="DB50" s="1456"/>
      <c r="DC50" s="1457"/>
      <c r="DD50" s="1436">
        <f>$AT50*CL50*(1-$CF50/100)/2000</f>
        <v>0</v>
      </c>
      <c r="DE50" s="1437"/>
      <c r="DF50" s="1437"/>
      <c r="DG50" s="1437"/>
      <c r="DH50" s="1437"/>
      <c r="DI50" s="1454"/>
      <c r="DJ50" s="1436">
        <f>$AT50*CR50*(1-$CF50/100)/2000</f>
        <v>0</v>
      </c>
      <c r="DK50" s="1437"/>
      <c r="DL50" s="1437"/>
      <c r="DM50" s="1437"/>
      <c r="DN50" s="1437"/>
      <c r="DO50" s="1454"/>
      <c r="DP50" s="1436">
        <f>$AT50*CX50*(1-$CF50/100)/2000</f>
        <v>0</v>
      </c>
      <c r="DQ50" s="1437"/>
      <c r="DR50" s="1437"/>
      <c r="DS50" s="1437"/>
      <c r="DT50" s="1437"/>
      <c r="DU50" s="1438"/>
      <c r="DV50" s="455"/>
    </row>
    <row r="51" spans="1:126" s="453" customFormat="1" ht="36" customHeight="1" x14ac:dyDescent="0.35">
      <c r="A51" s="452"/>
      <c r="B51" s="1452"/>
      <c r="C51" s="1447"/>
      <c r="D51" s="1447"/>
      <c r="E51" s="1447"/>
      <c r="F51" s="1447"/>
      <c r="G51" s="1447"/>
      <c r="H51" s="1447"/>
      <c r="I51" s="1447"/>
      <c r="J51" s="1448"/>
      <c r="K51" s="1446"/>
      <c r="L51" s="1447"/>
      <c r="M51" s="1447"/>
      <c r="N51" s="1447"/>
      <c r="O51" s="1447"/>
      <c r="P51" s="1448"/>
      <c r="Q51" s="1453" t="str">
        <f t="shared" si="4"/>
        <v>No Device</v>
      </c>
      <c r="R51" s="1401"/>
      <c r="S51" s="1401"/>
      <c r="T51" s="1401"/>
      <c r="U51" s="1401"/>
      <c r="V51" s="1401"/>
      <c r="W51" s="1401"/>
      <c r="X51" s="1401"/>
      <c r="Y51" s="1401"/>
      <c r="Z51" s="1401"/>
      <c r="AA51" s="1401"/>
      <c r="AB51" s="1401"/>
      <c r="AC51" s="1401"/>
      <c r="AD51" s="1401"/>
      <c r="AE51" s="1401"/>
      <c r="AF51" s="1401"/>
      <c r="AG51" s="1401"/>
      <c r="AH51" s="1401"/>
      <c r="AI51" s="1401"/>
      <c r="AJ51" s="1401"/>
      <c r="AK51" s="1401"/>
      <c r="AL51" s="1401"/>
      <c r="AM51" s="1402"/>
      <c r="AN51" s="1446"/>
      <c r="AO51" s="1447"/>
      <c r="AP51" s="1447"/>
      <c r="AQ51" s="1447"/>
      <c r="AR51" s="1447"/>
      <c r="AS51" s="1448"/>
      <c r="AT51" s="1442"/>
      <c r="AU51" s="1443"/>
      <c r="AV51" s="1443"/>
      <c r="AW51" s="1443"/>
      <c r="AX51" s="1443"/>
      <c r="AY51" s="1443"/>
      <c r="AZ51" s="1443"/>
      <c r="BA51" s="1443"/>
      <c r="BB51" s="1443"/>
      <c r="BC51" s="1443"/>
      <c r="BD51" s="1444"/>
      <c r="BE51" s="1446"/>
      <c r="BF51" s="1447"/>
      <c r="BG51" s="1447"/>
      <c r="BH51" s="1447"/>
      <c r="BI51" s="1448"/>
      <c r="BJ51" s="1446"/>
      <c r="BK51" s="1447"/>
      <c r="BL51" s="1447"/>
      <c r="BM51" s="1448"/>
      <c r="BN51" s="1449" t="str">
        <f t="shared" si="5"/>
        <v>None</v>
      </c>
      <c r="BO51" s="1450"/>
      <c r="BP51" s="1450"/>
      <c r="BQ51" s="1450"/>
      <c r="BR51" s="1450"/>
      <c r="BS51" s="1450"/>
      <c r="BT51" s="1450"/>
      <c r="BU51" s="1450"/>
      <c r="BV51" s="1450"/>
      <c r="BW51" s="1450"/>
      <c r="BX51" s="1450"/>
      <c r="BY51" s="1450"/>
      <c r="BZ51" s="1450"/>
      <c r="CA51" s="1450"/>
      <c r="CB51" s="1450"/>
      <c r="CC51" s="1450"/>
      <c r="CD51" s="1450"/>
      <c r="CE51" s="1451"/>
      <c r="CF51" s="1439">
        <f t="shared" si="6"/>
        <v>0</v>
      </c>
      <c r="CG51" s="1440"/>
      <c r="CH51" s="1440"/>
      <c r="CI51" s="1440"/>
      <c r="CJ51" s="1440"/>
      <c r="CK51" s="1441"/>
      <c r="CL51" s="1455">
        <f t="shared" si="7"/>
        <v>0</v>
      </c>
      <c r="CM51" s="1456"/>
      <c r="CN51" s="1456"/>
      <c r="CO51" s="1456"/>
      <c r="CP51" s="1456"/>
      <c r="CQ51" s="1457"/>
      <c r="CR51" s="1455">
        <f t="shared" si="8"/>
        <v>0</v>
      </c>
      <c r="CS51" s="1456"/>
      <c r="CT51" s="1456"/>
      <c r="CU51" s="1456"/>
      <c r="CV51" s="1456"/>
      <c r="CW51" s="1457"/>
      <c r="CX51" s="1455">
        <f t="shared" si="9"/>
        <v>0</v>
      </c>
      <c r="CY51" s="1456"/>
      <c r="CZ51" s="1456"/>
      <c r="DA51" s="1456"/>
      <c r="DB51" s="1456"/>
      <c r="DC51" s="1457"/>
      <c r="DD51" s="1436">
        <f>$AT51*CL51*(1-$CF51/100)/2000</f>
        <v>0</v>
      </c>
      <c r="DE51" s="1437"/>
      <c r="DF51" s="1437"/>
      <c r="DG51" s="1437"/>
      <c r="DH51" s="1437"/>
      <c r="DI51" s="1454"/>
      <c r="DJ51" s="1436">
        <f>$AT51*CR51*(1-$CF51/100)/2000</f>
        <v>0</v>
      </c>
      <c r="DK51" s="1437"/>
      <c r="DL51" s="1437"/>
      <c r="DM51" s="1437"/>
      <c r="DN51" s="1437"/>
      <c r="DO51" s="1454"/>
      <c r="DP51" s="1436">
        <f>$AT51*CX51*(1-$CF51/100)/2000</f>
        <v>0</v>
      </c>
      <c r="DQ51" s="1437"/>
      <c r="DR51" s="1437"/>
      <c r="DS51" s="1437"/>
      <c r="DT51" s="1437"/>
      <c r="DU51" s="1438"/>
      <c r="DV51" s="455"/>
    </row>
    <row r="52" spans="1:126" s="453" customFormat="1" ht="36" customHeight="1" x14ac:dyDescent="0.35">
      <c r="A52" s="452"/>
      <c r="B52" s="1452"/>
      <c r="C52" s="1447"/>
      <c r="D52" s="1447"/>
      <c r="E52" s="1447"/>
      <c r="F52" s="1447"/>
      <c r="G52" s="1447"/>
      <c r="H52" s="1447"/>
      <c r="I52" s="1447"/>
      <c r="J52" s="1448"/>
      <c r="K52" s="1446"/>
      <c r="L52" s="1447"/>
      <c r="M52" s="1447"/>
      <c r="N52" s="1447"/>
      <c r="O52" s="1447"/>
      <c r="P52" s="1448"/>
      <c r="Q52" s="1453" t="str">
        <f t="shared" si="4"/>
        <v>No Device</v>
      </c>
      <c r="R52" s="1401"/>
      <c r="S52" s="1401"/>
      <c r="T52" s="1401"/>
      <c r="U52" s="1401"/>
      <c r="V52" s="1401"/>
      <c r="W52" s="1401"/>
      <c r="X52" s="1401"/>
      <c r="Y52" s="1401"/>
      <c r="Z52" s="1401"/>
      <c r="AA52" s="1401"/>
      <c r="AB52" s="1401"/>
      <c r="AC52" s="1401"/>
      <c r="AD52" s="1401"/>
      <c r="AE52" s="1401"/>
      <c r="AF52" s="1401"/>
      <c r="AG52" s="1401"/>
      <c r="AH52" s="1401"/>
      <c r="AI52" s="1401"/>
      <c r="AJ52" s="1401"/>
      <c r="AK52" s="1401"/>
      <c r="AL52" s="1401"/>
      <c r="AM52" s="1402"/>
      <c r="AN52" s="1446"/>
      <c r="AO52" s="1447"/>
      <c r="AP52" s="1447"/>
      <c r="AQ52" s="1447"/>
      <c r="AR52" s="1447"/>
      <c r="AS52" s="1448"/>
      <c r="AT52" s="1442"/>
      <c r="AU52" s="1443"/>
      <c r="AV52" s="1443"/>
      <c r="AW52" s="1443"/>
      <c r="AX52" s="1443"/>
      <c r="AY52" s="1443"/>
      <c r="AZ52" s="1443"/>
      <c r="BA52" s="1443"/>
      <c r="BB52" s="1443"/>
      <c r="BC52" s="1443"/>
      <c r="BD52" s="1444"/>
      <c r="BE52" s="1446"/>
      <c r="BF52" s="1447"/>
      <c r="BG52" s="1447"/>
      <c r="BH52" s="1447"/>
      <c r="BI52" s="1448"/>
      <c r="BJ52" s="1446"/>
      <c r="BK52" s="1447"/>
      <c r="BL52" s="1447"/>
      <c r="BM52" s="1448"/>
      <c r="BN52" s="1449" t="str">
        <f t="shared" si="5"/>
        <v>None</v>
      </c>
      <c r="BO52" s="1450"/>
      <c r="BP52" s="1450"/>
      <c r="BQ52" s="1450"/>
      <c r="BR52" s="1450"/>
      <c r="BS52" s="1450"/>
      <c r="BT52" s="1450"/>
      <c r="BU52" s="1450"/>
      <c r="BV52" s="1450"/>
      <c r="BW52" s="1450"/>
      <c r="BX52" s="1450"/>
      <c r="BY52" s="1450"/>
      <c r="BZ52" s="1450"/>
      <c r="CA52" s="1450"/>
      <c r="CB52" s="1450"/>
      <c r="CC52" s="1450"/>
      <c r="CD52" s="1450"/>
      <c r="CE52" s="1451"/>
      <c r="CF52" s="1439">
        <f t="shared" si="6"/>
        <v>0</v>
      </c>
      <c r="CG52" s="1440"/>
      <c r="CH52" s="1440"/>
      <c r="CI52" s="1440"/>
      <c r="CJ52" s="1440"/>
      <c r="CK52" s="1441"/>
      <c r="CL52" s="1455">
        <f t="shared" si="7"/>
        <v>0</v>
      </c>
      <c r="CM52" s="1456"/>
      <c r="CN52" s="1456"/>
      <c r="CO52" s="1456"/>
      <c r="CP52" s="1456"/>
      <c r="CQ52" s="1457"/>
      <c r="CR52" s="1455">
        <f t="shared" si="8"/>
        <v>0</v>
      </c>
      <c r="CS52" s="1456"/>
      <c r="CT52" s="1456"/>
      <c r="CU52" s="1456"/>
      <c r="CV52" s="1456"/>
      <c r="CW52" s="1457"/>
      <c r="CX52" s="1455">
        <f t="shared" si="9"/>
        <v>0</v>
      </c>
      <c r="CY52" s="1456"/>
      <c r="CZ52" s="1456"/>
      <c r="DA52" s="1456"/>
      <c r="DB52" s="1456"/>
      <c r="DC52" s="1457"/>
      <c r="DD52" s="1436">
        <f t="shared" si="10"/>
        <v>0</v>
      </c>
      <c r="DE52" s="1437"/>
      <c r="DF52" s="1437"/>
      <c r="DG52" s="1437"/>
      <c r="DH52" s="1437"/>
      <c r="DI52" s="1454"/>
      <c r="DJ52" s="1436">
        <f t="shared" si="11"/>
        <v>0</v>
      </c>
      <c r="DK52" s="1437"/>
      <c r="DL52" s="1437"/>
      <c r="DM52" s="1437"/>
      <c r="DN52" s="1437"/>
      <c r="DO52" s="1454"/>
      <c r="DP52" s="1436">
        <f t="shared" si="12"/>
        <v>0</v>
      </c>
      <c r="DQ52" s="1437"/>
      <c r="DR52" s="1437"/>
      <c r="DS52" s="1437"/>
      <c r="DT52" s="1437"/>
      <c r="DU52" s="1438"/>
      <c r="DV52" s="455"/>
    </row>
    <row r="53" spans="1:126" s="453" customFormat="1" ht="36" customHeight="1" x14ac:dyDescent="0.35">
      <c r="A53" s="452"/>
      <c r="B53" s="1452"/>
      <c r="C53" s="1447"/>
      <c r="D53" s="1447"/>
      <c r="E53" s="1447"/>
      <c r="F53" s="1447"/>
      <c r="G53" s="1447"/>
      <c r="H53" s="1447"/>
      <c r="I53" s="1447"/>
      <c r="J53" s="1448"/>
      <c r="K53" s="1446"/>
      <c r="L53" s="1447"/>
      <c r="M53" s="1447"/>
      <c r="N53" s="1447"/>
      <c r="O53" s="1447"/>
      <c r="P53" s="1448"/>
      <c r="Q53" s="1453" t="str">
        <f t="shared" si="4"/>
        <v>No Device</v>
      </c>
      <c r="R53" s="1401"/>
      <c r="S53" s="1401"/>
      <c r="T53" s="1401"/>
      <c r="U53" s="1401"/>
      <c r="V53" s="1401"/>
      <c r="W53" s="1401"/>
      <c r="X53" s="1401"/>
      <c r="Y53" s="1401"/>
      <c r="Z53" s="1401"/>
      <c r="AA53" s="1401"/>
      <c r="AB53" s="1401"/>
      <c r="AC53" s="1401"/>
      <c r="AD53" s="1401"/>
      <c r="AE53" s="1401"/>
      <c r="AF53" s="1401"/>
      <c r="AG53" s="1401"/>
      <c r="AH53" s="1401"/>
      <c r="AI53" s="1401"/>
      <c r="AJ53" s="1401"/>
      <c r="AK53" s="1401"/>
      <c r="AL53" s="1401"/>
      <c r="AM53" s="1402"/>
      <c r="AN53" s="1446"/>
      <c r="AO53" s="1447"/>
      <c r="AP53" s="1447"/>
      <c r="AQ53" s="1447"/>
      <c r="AR53" s="1447"/>
      <c r="AS53" s="1448"/>
      <c r="AT53" s="1442"/>
      <c r="AU53" s="1443"/>
      <c r="AV53" s="1443"/>
      <c r="AW53" s="1443"/>
      <c r="AX53" s="1443"/>
      <c r="AY53" s="1443"/>
      <c r="AZ53" s="1443"/>
      <c r="BA53" s="1443"/>
      <c r="BB53" s="1443"/>
      <c r="BC53" s="1443"/>
      <c r="BD53" s="1444"/>
      <c r="BE53" s="1446"/>
      <c r="BF53" s="1447"/>
      <c r="BG53" s="1447"/>
      <c r="BH53" s="1447"/>
      <c r="BI53" s="1448"/>
      <c r="BJ53" s="1446"/>
      <c r="BK53" s="1447"/>
      <c r="BL53" s="1447"/>
      <c r="BM53" s="1448"/>
      <c r="BN53" s="1449" t="str">
        <f t="shared" si="5"/>
        <v>None</v>
      </c>
      <c r="BO53" s="1450"/>
      <c r="BP53" s="1450"/>
      <c r="BQ53" s="1450"/>
      <c r="BR53" s="1450"/>
      <c r="BS53" s="1450"/>
      <c r="BT53" s="1450"/>
      <c r="BU53" s="1450"/>
      <c r="BV53" s="1450"/>
      <c r="BW53" s="1450"/>
      <c r="BX53" s="1450"/>
      <c r="BY53" s="1450"/>
      <c r="BZ53" s="1450"/>
      <c r="CA53" s="1450"/>
      <c r="CB53" s="1450"/>
      <c r="CC53" s="1450"/>
      <c r="CD53" s="1450"/>
      <c r="CE53" s="1451"/>
      <c r="CF53" s="1439">
        <f t="shared" si="6"/>
        <v>0</v>
      </c>
      <c r="CG53" s="1440"/>
      <c r="CH53" s="1440"/>
      <c r="CI53" s="1440"/>
      <c r="CJ53" s="1440"/>
      <c r="CK53" s="1441"/>
      <c r="CL53" s="1455">
        <f t="shared" si="7"/>
        <v>0</v>
      </c>
      <c r="CM53" s="1456"/>
      <c r="CN53" s="1456"/>
      <c r="CO53" s="1456"/>
      <c r="CP53" s="1456"/>
      <c r="CQ53" s="1457"/>
      <c r="CR53" s="1455">
        <f t="shared" si="8"/>
        <v>0</v>
      </c>
      <c r="CS53" s="1456"/>
      <c r="CT53" s="1456"/>
      <c r="CU53" s="1456"/>
      <c r="CV53" s="1456"/>
      <c r="CW53" s="1457"/>
      <c r="CX53" s="1455">
        <f t="shared" si="9"/>
        <v>0</v>
      </c>
      <c r="CY53" s="1456"/>
      <c r="CZ53" s="1456"/>
      <c r="DA53" s="1456"/>
      <c r="DB53" s="1456"/>
      <c r="DC53" s="1457"/>
      <c r="DD53" s="1436">
        <f t="shared" si="10"/>
        <v>0</v>
      </c>
      <c r="DE53" s="1437"/>
      <c r="DF53" s="1437"/>
      <c r="DG53" s="1437"/>
      <c r="DH53" s="1437"/>
      <c r="DI53" s="1454"/>
      <c r="DJ53" s="1436">
        <f t="shared" si="11"/>
        <v>0</v>
      </c>
      <c r="DK53" s="1437"/>
      <c r="DL53" s="1437"/>
      <c r="DM53" s="1437"/>
      <c r="DN53" s="1437"/>
      <c r="DO53" s="1454"/>
      <c r="DP53" s="1436">
        <f t="shared" si="12"/>
        <v>0</v>
      </c>
      <c r="DQ53" s="1437"/>
      <c r="DR53" s="1437"/>
      <c r="DS53" s="1437"/>
      <c r="DT53" s="1437"/>
      <c r="DU53" s="1438"/>
      <c r="DV53" s="456"/>
    </row>
    <row r="54" spans="1:126" s="453" customFormat="1" ht="36" customHeight="1" x14ac:dyDescent="0.35">
      <c r="A54" s="452"/>
      <c r="B54" s="1452"/>
      <c r="C54" s="1447"/>
      <c r="D54" s="1447"/>
      <c r="E54" s="1447"/>
      <c r="F54" s="1447"/>
      <c r="G54" s="1447"/>
      <c r="H54" s="1447"/>
      <c r="I54" s="1447"/>
      <c r="J54" s="1448"/>
      <c r="K54" s="1446"/>
      <c r="L54" s="1447"/>
      <c r="M54" s="1447"/>
      <c r="N54" s="1447"/>
      <c r="O54" s="1447"/>
      <c r="P54" s="1448"/>
      <c r="Q54" s="1453" t="str">
        <f t="shared" si="4"/>
        <v>No Device</v>
      </c>
      <c r="R54" s="1401"/>
      <c r="S54" s="1401"/>
      <c r="T54" s="1401"/>
      <c r="U54" s="1401"/>
      <c r="V54" s="1401"/>
      <c r="W54" s="1401"/>
      <c r="X54" s="1401"/>
      <c r="Y54" s="1401"/>
      <c r="Z54" s="1401"/>
      <c r="AA54" s="1401"/>
      <c r="AB54" s="1401"/>
      <c r="AC54" s="1401"/>
      <c r="AD54" s="1401"/>
      <c r="AE54" s="1401"/>
      <c r="AF54" s="1401"/>
      <c r="AG54" s="1401"/>
      <c r="AH54" s="1401"/>
      <c r="AI54" s="1401"/>
      <c r="AJ54" s="1401"/>
      <c r="AK54" s="1401"/>
      <c r="AL54" s="1401"/>
      <c r="AM54" s="1402"/>
      <c r="AN54" s="1446"/>
      <c r="AO54" s="1447"/>
      <c r="AP54" s="1447"/>
      <c r="AQ54" s="1447"/>
      <c r="AR54" s="1447"/>
      <c r="AS54" s="1448"/>
      <c r="AT54" s="1442"/>
      <c r="AU54" s="1443"/>
      <c r="AV54" s="1443"/>
      <c r="AW54" s="1443"/>
      <c r="AX54" s="1443"/>
      <c r="AY54" s="1443"/>
      <c r="AZ54" s="1443"/>
      <c r="BA54" s="1443"/>
      <c r="BB54" s="1443"/>
      <c r="BC54" s="1443"/>
      <c r="BD54" s="1444"/>
      <c r="BE54" s="1446"/>
      <c r="BF54" s="1447"/>
      <c r="BG54" s="1447"/>
      <c r="BH54" s="1447"/>
      <c r="BI54" s="1448"/>
      <c r="BJ54" s="1446"/>
      <c r="BK54" s="1447"/>
      <c r="BL54" s="1447"/>
      <c r="BM54" s="1448"/>
      <c r="BN54" s="1449" t="str">
        <f t="shared" si="5"/>
        <v>None</v>
      </c>
      <c r="BO54" s="1450"/>
      <c r="BP54" s="1450"/>
      <c r="BQ54" s="1450"/>
      <c r="BR54" s="1450"/>
      <c r="BS54" s="1450"/>
      <c r="BT54" s="1450"/>
      <c r="BU54" s="1450"/>
      <c r="BV54" s="1450"/>
      <c r="BW54" s="1450"/>
      <c r="BX54" s="1450"/>
      <c r="BY54" s="1450"/>
      <c r="BZ54" s="1450"/>
      <c r="CA54" s="1450"/>
      <c r="CB54" s="1450"/>
      <c r="CC54" s="1450"/>
      <c r="CD54" s="1450"/>
      <c r="CE54" s="1451"/>
      <c r="CF54" s="1439">
        <f t="shared" si="6"/>
        <v>0</v>
      </c>
      <c r="CG54" s="1440"/>
      <c r="CH54" s="1440"/>
      <c r="CI54" s="1440"/>
      <c r="CJ54" s="1440"/>
      <c r="CK54" s="1441"/>
      <c r="CL54" s="1455">
        <f t="shared" si="7"/>
        <v>0</v>
      </c>
      <c r="CM54" s="1456"/>
      <c r="CN54" s="1456"/>
      <c r="CO54" s="1456"/>
      <c r="CP54" s="1456"/>
      <c r="CQ54" s="1457"/>
      <c r="CR54" s="1455">
        <f t="shared" si="8"/>
        <v>0</v>
      </c>
      <c r="CS54" s="1456"/>
      <c r="CT54" s="1456"/>
      <c r="CU54" s="1456"/>
      <c r="CV54" s="1456"/>
      <c r="CW54" s="1457"/>
      <c r="CX54" s="1455">
        <f t="shared" si="9"/>
        <v>0</v>
      </c>
      <c r="CY54" s="1456"/>
      <c r="CZ54" s="1456"/>
      <c r="DA54" s="1456"/>
      <c r="DB54" s="1456"/>
      <c r="DC54" s="1457"/>
      <c r="DD54" s="1436">
        <f t="shared" si="10"/>
        <v>0</v>
      </c>
      <c r="DE54" s="1437"/>
      <c r="DF54" s="1437"/>
      <c r="DG54" s="1437"/>
      <c r="DH54" s="1437"/>
      <c r="DI54" s="1454"/>
      <c r="DJ54" s="1436">
        <f t="shared" si="11"/>
        <v>0</v>
      </c>
      <c r="DK54" s="1437"/>
      <c r="DL54" s="1437"/>
      <c r="DM54" s="1437"/>
      <c r="DN54" s="1437"/>
      <c r="DO54" s="1454"/>
      <c r="DP54" s="1436">
        <f t="shared" si="12"/>
        <v>0</v>
      </c>
      <c r="DQ54" s="1437"/>
      <c r="DR54" s="1437"/>
      <c r="DS54" s="1437"/>
      <c r="DT54" s="1437"/>
      <c r="DU54" s="1438"/>
      <c r="DV54" s="456"/>
    </row>
    <row r="55" spans="1:126" s="453" customFormat="1" ht="36" customHeight="1" x14ac:dyDescent="0.35">
      <c r="A55" s="452"/>
      <c r="B55" s="1452"/>
      <c r="C55" s="1447"/>
      <c r="D55" s="1447"/>
      <c r="E55" s="1447"/>
      <c r="F55" s="1447"/>
      <c r="G55" s="1447"/>
      <c r="H55" s="1447"/>
      <c r="I55" s="1447"/>
      <c r="J55" s="1448"/>
      <c r="K55" s="1446"/>
      <c r="L55" s="1447"/>
      <c r="M55" s="1447"/>
      <c r="N55" s="1447"/>
      <c r="O55" s="1447"/>
      <c r="P55" s="1448"/>
      <c r="Q55" s="1453" t="str">
        <f t="shared" si="4"/>
        <v>No Device</v>
      </c>
      <c r="R55" s="1401"/>
      <c r="S55" s="1401"/>
      <c r="T55" s="1401"/>
      <c r="U55" s="1401"/>
      <c r="V55" s="1401"/>
      <c r="W55" s="1401"/>
      <c r="X55" s="1401"/>
      <c r="Y55" s="1401"/>
      <c r="Z55" s="1401"/>
      <c r="AA55" s="1401"/>
      <c r="AB55" s="1401"/>
      <c r="AC55" s="1401"/>
      <c r="AD55" s="1401"/>
      <c r="AE55" s="1401"/>
      <c r="AF55" s="1401"/>
      <c r="AG55" s="1401"/>
      <c r="AH55" s="1401"/>
      <c r="AI55" s="1401"/>
      <c r="AJ55" s="1401"/>
      <c r="AK55" s="1401"/>
      <c r="AL55" s="1401"/>
      <c r="AM55" s="1402"/>
      <c r="AN55" s="1446"/>
      <c r="AO55" s="1447"/>
      <c r="AP55" s="1447"/>
      <c r="AQ55" s="1447"/>
      <c r="AR55" s="1447"/>
      <c r="AS55" s="1448"/>
      <c r="AT55" s="1442"/>
      <c r="AU55" s="1443"/>
      <c r="AV55" s="1443"/>
      <c r="AW55" s="1443"/>
      <c r="AX55" s="1443"/>
      <c r="AY55" s="1443"/>
      <c r="AZ55" s="1443"/>
      <c r="BA55" s="1443"/>
      <c r="BB55" s="1443"/>
      <c r="BC55" s="1443"/>
      <c r="BD55" s="1444"/>
      <c r="BE55" s="1446"/>
      <c r="BF55" s="1447"/>
      <c r="BG55" s="1447"/>
      <c r="BH55" s="1447"/>
      <c r="BI55" s="1448"/>
      <c r="BJ55" s="1446"/>
      <c r="BK55" s="1447"/>
      <c r="BL55" s="1447"/>
      <c r="BM55" s="1448"/>
      <c r="BN55" s="1449" t="str">
        <f t="shared" si="5"/>
        <v>None</v>
      </c>
      <c r="BO55" s="1450"/>
      <c r="BP55" s="1450"/>
      <c r="BQ55" s="1450"/>
      <c r="BR55" s="1450"/>
      <c r="BS55" s="1450"/>
      <c r="BT55" s="1450"/>
      <c r="BU55" s="1450"/>
      <c r="BV55" s="1450"/>
      <c r="BW55" s="1450"/>
      <c r="BX55" s="1450"/>
      <c r="BY55" s="1450"/>
      <c r="BZ55" s="1450"/>
      <c r="CA55" s="1450"/>
      <c r="CB55" s="1450"/>
      <c r="CC55" s="1450"/>
      <c r="CD55" s="1450"/>
      <c r="CE55" s="1451"/>
      <c r="CF55" s="1439">
        <f t="shared" si="6"/>
        <v>0</v>
      </c>
      <c r="CG55" s="1440"/>
      <c r="CH55" s="1440"/>
      <c r="CI55" s="1440"/>
      <c r="CJ55" s="1440"/>
      <c r="CK55" s="1441"/>
      <c r="CL55" s="1455">
        <f t="shared" si="7"/>
        <v>0</v>
      </c>
      <c r="CM55" s="1456"/>
      <c r="CN55" s="1456"/>
      <c r="CO55" s="1456"/>
      <c r="CP55" s="1456"/>
      <c r="CQ55" s="1457"/>
      <c r="CR55" s="1455">
        <f t="shared" si="8"/>
        <v>0</v>
      </c>
      <c r="CS55" s="1456"/>
      <c r="CT55" s="1456"/>
      <c r="CU55" s="1456"/>
      <c r="CV55" s="1456"/>
      <c r="CW55" s="1457"/>
      <c r="CX55" s="1455">
        <f t="shared" si="9"/>
        <v>0</v>
      </c>
      <c r="CY55" s="1456"/>
      <c r="CZ55" s="1456"/>
      <c r="DA55" s="1456"/>
      <c r="DB55" s="1456"/>
      <c r="DC55" s="1457"/>
      <c r="DD55" s="1436">
        <f t="shared" si="10"/>
        <v>0</v>
      </c>
      <c r="DE55" s="1437"/>
      <c r="DF55" s="1437"/>
      <c r="DG55" s="1437"/>
      <c r="DH55" s="1437"/>
      <c r="DI55" s="1454"/>
      <c r="DJ55" s="1436">
        <f t="shared" si="11"/>
        <v>0</v>
      </c>
      <c r="DK55" s="1437"/>
      <c r="DL55" s="1437"/>
      <c r="DM55" s="1437"/>
      <c r="DN55" s="1437"/>
      <c r="DO55" s="1454"/>
      <c r="DP55" s="1436">
        <f t="shared" si="12"/>
        <v>0</v>
      </c>
      <c r="DQ55" s="1437"/>
      <c r="DR55" s="1437"/>
      <c r="DS55" s="1437"/>
      <c r="DT55" s="1437"/>
      <c r="DU55" s="1438"/>
      <c r="DV55" s="455"/>
    </row>
    <row r="56" spans="1:126" s="453" customFormat="1" ht="36" customHeight="1" x14ac:dyDescent="0.35">
      <c r="A56" s="452"/>
      <c r="B56" s="1452"/>
      <c r="C56" s="1447"/>
      <c r="D56" s="1447"/>
      <c r="E56" s="1447"/>
      <c r="F56" s="1447"/>
      <c r="G56" s="1447"/>
      <c r="H56" s="1447"/>
      <c r="I56" s="1447"/>
      <c r="J56" s="1448"/>
      <c r="K56" s="1446"/>
      <c r="L56" s="1447"/>
      <c r="M56" s="1447"/>
      <c r="N56" s="1447"/>
      <c r="O56" s="1447"/>
      <c r="P56" s="1448"/>
      <c r="Q56" s="1453" t="str">
        <f t="shared" si="4"/>
        <v>No Device</v>
      </c>
      <c r="R56" s="1401"/>
      <c r="S56" s="1401"/>
      <c r="T56" s="1401"/>
      <c r="U56" s="1401"/>
      <c r="V56" s="1401"/>
      <c r="W56" s="1401"/>
      <c r="X56" s="1401"/>
      <c r="Y56" s="1401"/>
      <c r="Z56" s="1401"/>
      <c r="AA56" s="1401"/>
      <c r="AB56" s="1401"/>
      <c r="AC56" s="1401"/>
      <c r="AD56" s="1401"/>
      <c r="AE56" s="1401"/>
      <c r="AF56" s="1401"/>
      <c r="AG56" s="1401"/>
      <c r="AH56" s="1401"/>
      <c r="AI56" s="1401"/>
      <c r="AJ56" s="1401"/>
      <c r="AK56" s="1401"/>
      <c r="AL56" s="1401"/>
      <c r="AM56" s="1402"/>
      <c r="AN56" s="1446"/>
      <c r="AO56" s="1447"/>
      <c r="AP56" s="1447"/>
      <c r="AQ56" s="1447"/>
      <c r="AR56" s="1447"/>
      <c r="AS56" s="1448"/>
      <c r="AT56" s="1442"/>
      <c r="AU56" s="1443"/>
      <c r="AV56" s="1443"/>
      <c r="AW56" s="1443"/>
      <c r="AX56" s="1443"/>
      <c r="AY56" s="1443"/>
      <c r="AZ56" s="1443"/>
      <c r="BA56" s="1443"/>
      <c r="BB56" s="1443"/>
      <c r="BC56" s="1443"/>
      <c r="BD56" s="1444"/>
      <c r="BE56" s="1446"/>
      <c r="BF56" s="1447"/>
      <c r="BG56" s="1447"/>
      <c r="BH56" s="1447"/>
      <c r="BI56" s="1448"/>
      <c r="BJ56" s="1446"/>
      <c r="BK56" s="1447"/>
      <c r="BL56" s="1447"/>
      <c r="BM56" s="1448"/>
      <c r="BN56" s="1449" t="str">
        <f t="shared" si="5"/>
        <v>None</v>
      </c>
      <c r="BO56" s="1450"/>
      <c r="BP56" s="1450"/>
      <c r="BQ56" s="1450"/>
      <c r="BR56" s="1450"/>
      <c r="BS56" s="1450"/>
      <c r="BT56" s="1450"/>
      <c r="BU56" s="1450"/>
      <c r="BV56" s="1450"/>
      <c r="BW56" s="1450"/>
      <c r="BX56" s="1450"/>
      <c r="BY56" s="1450"/>
      <c r="BZ56" s="1450"/>
      <c r="CA56" s="1450"/>
      <c r="CB56" s="1450"/>
      <c r="CC56" s="1450"/>
      <c r="CD56" s="1450"/>
      <c r="CE56" s="1451"/>
      <c r="CF56" s="1439">
        <f t="shared" si="6"/>
        <v>0</v>
      </c>
      <c r="CG56" s="1440"/>
      <c r="CH56" s="1440"/>
      <c r="CI56" s="1440"/>
      <c r="CJ56" s="1440"/>
      <c r="CK56" s="1441"/>
      <c r="CL56" s="1455">
        <f t="shared" si="7"/>
        <v>0</v>
      </c>
      <c r="CM56" s="1456"/>
      <c r="CN56" s="1456"/>
      <c r="CO56" s="1456"/>
      <c r="CP56" s="1456"/>
      <c r="CQ56" s="1457"/>
      <c r="CR56" s="1455">
        <f t="shared" si="8"/>
        <v>0</v>
      </c>
      <c r="CS56" s="1456"/>
      <c r="CT56" s="1456"/>
      <c r="CU56" s="1456"/>
      <c r="CV56" s="1456"/>
      <c r="CW56" s="1457"/>
      <c r="CX56" s="1455">
        <f t="shared" si="9"/>
        <v>0</v>
      </c>
      <c r="CY56" s="1456"/>
      <c r="CZ56" s="1456"/>
      <c r="DA56" s="1456"/>
      <c r="DB56" s="1456"/>
      <c r="DC56" s="1457"/>
      <c r="DD56" s="1436">
        <f t="shared" si="10"/>
        <v>0</v>
      </c>
      <c r="DE56" s="1437"/>
      <c r="DF56" s="1437"/>
      <c r="DG56" s="1437"/>
      <c r="DH56" s="1437"/>
      <c r="DI56" s="1454"/>
      <c r="DJ56" s="1436">
        <f t="shared" si="11"/>
        <v>0</v>
      </c>
      <c r="DK56" s="1437"/>
      <c r="DL56" s="1437"/>
      <c r="DM56" s="1437"/>
      <c r="DN56" s="1437"/>
      <c r="DO56" s="1454"/>
      <c r="DP56" s="1436">
        <f t="shared" si="12"/>
        <v>0</v>
      </c>
      <c r="DQ56" s="1437"/>
      <c r="DR56" s="1437"/>
      <c r="DS56" s="1437"/>
      <c r="DT56" s="1437"/>
      <c r="DU56" s="1438"/>
      <c r="DV56" s="455"/>
    </row>
    <row r="57" spans="1:126" s="453" customFormat="1" ht="36" customHeight="1" x14ac:dyDescent="0.35">
      <c r="A57" s="452"/>
      <c r="B57" s="1452"/>
      <c r="C57" s="1447"/>
      <c r="D57" s="1447"/>
      <c r="E57" s="1447"/>
      <c r="F57" s="1447"/>
      <c r="G57" s="1447"/>
      <c r="H57" s="1447"/>
      <c r="I57" s="1447"/>
      <c r="J57" s="1448"/>
      <c r="K57" s="1446"/>
      <c r="L57" s="1447"/>
      <c r="M57" s="1447"/>
      <c r="N57" s="1447"/>
      <c r="O57" s="1447"/>
      <c r="P57" s="1448"/>
      <c r="Q57" s="1453" t="str">
        <f t="shared" si="4"/>
        <v>No Device</v>
      </c>
      <c r="R57" s="1401"/>
      <c r="S57" s="1401"/>
      <c r="T57" s="1401"/>
      <c r="U57" s="1401"/>
      <c r="V57" s="1401"/>
      <c r="W57" s="1401"/>
      <c r="X57" s="1401"/>
      <c r="Y57" s="1401"/>
      <c r="Z57" s="1401"/>
      <c r="AA57" s="1401"/>
      <c r="AB57" s="1401"/>
      <c r="AC57" s="1401"/>
      <c r="AD57" s="1401"/>
      <c r="AE57" s="1401"/>
      <c r="AF57" s="1401"/>
      <c r="AG57" s="1401"/>
      <c r="AH57" s="1401"/>
      <c r="AI57" s="1401"/>
      <c r="AJ57" s="1401"/>
      <c r="AK57" s="1401"/>
      <c r="AL57" s="1401"/>
      <c r="AM57" s="1402"/>
      <c r="AN57" s="1446"/>
      <c r="AO57" s="1447"/>
      <c r="AP57" s="1447"/>
      <c r="AQ57" s="1447"/>
      <c r="AR57" s="1447"/>
      <c r="AS57" s="1448"/>
      <c r="AT57" s="1442"/>
      <c r="AU57" s="1443"/>
      <c r="AV57" s="1443"/>
      <c r="AW57" s="1443"/>
      <c r="AX57" s="1443"/>
      <c r="AY57" s="1443"/>
      <c r="AZ57" s="1443"/>
      <c r="BA57" s="1443"/>
      <c r="BB57" s="1443"/>
      <c r="BC57" s="1443"/>
      <c r="BD57" s="1444"/>
      <c r="BE57" s="1446"/>
      <c r="BF57" s="1447"/>
      <c r="BG57" s="1447"/>
      <c r="BH57" s="1447"/>
      <c r="BI57" s="1448"/>
      <c r="BJ57" s="1446"/>
      <c r="BK57" s="1447"/>
      <c r="BL57" s="1447"/>
      <c r="BM57" s="1448"/>
      <c r="BN57" s="1449" t="str">
        <f t="shared" si="5"/>
        <v>None</v>
      </c>
      <c r="BO57" s="1450"/>
      <c r="BP57" s="1450"/>
      <c r="BQ57" s="1450"/>
      <c r="BR57" s="1450"/>
      <c r="BS57" s="1450"/>
      <c r="BT57" s="1450"/>
      <c r="BU57" s="1450"/>
      <c r="BV57" s="1450"/>
      <c r="BW57" s="1450"/>
      <c r="BX57" s="1450"/>
      <c r="BY57" s="1450"/>
      <c r="BZ57" s="1450"/>
      <c r="CA57" s="1450"/>
      <c r="CB57" s="1450"/>
      <c r="CC57" s="1450"/>
      <c r="CD57" s="1450"/>
      <c r="CE57" s="1451"/>
      <c r="CF57" s="1439">
        <f t="shared" si="6"/>
        <v>0</v>
      </c>
      <c r="CG57" s="1440"/>
      <c r="CH57" s="1440"/>
      <c r="CI57" s="1440"/>
      <c r="CJ57" s="1440"/>
      <c r="CK57" s="1441"/>
      <c r="CL57" s="1455">
        <f t="shared" si="7"/>
        <v>0</v>
      </c>
      <c r="CM57" s="1456"/>
      <c r="CN57" s="1456"/>
      <c r="CO57" s="1456"/>
      <c r="CP57" s="1456"/>
      <c r="CQ57" s="1457"/>
      <c r="CR57" s="1455">
        <f t="shared" si="8"/>
        <v>0</v>
      </c>
      <c r="CS57" s="1456"/>
      <c r="CT57" s="1456"/>
      <c r="CU57" s="1456"/>
      <c r="CV57" s="1456"/>
      <c r="CW57" s="1457"/>
      <c r="CX57" s="1455">
        <f t="shared" si="9"/>
        <v>0</v>
      </c>
      <c r="CY57" s="1456"/>
      <c r="CZ57" s="1456"/>
      <c r="DA57" s="1456"/>
      <c r="DB57" s="1456"/>
      <c r="DC57" s="1457"/>
      <c r="DD57" s="1436">
        <f t="shared" si="10"/>
        <v>0</v>
      </c>
      <c r="DE57" s="1437"/>
      <c r="DF57" s="1437"/>
      <c r="DG57" s="1437"/>
      <c r="DH57" s="1437"/>
      <c r="DI57" s="1454"/>
      <c r="DJ57" s="1436">
        <f t="shared" si="11"/>
        <v>0</v>
      </c>
      <c r="DK57" s="1437"/>
      <c r="DL57" s="1437"/>
      <c r="DM57" s="1437"/>
      <c r="DN57" s="1437"/>
      <c r="DO57" s="1454"/>
      <c r="DP57" s="1436">
        <f t="shared" si="12"/>
        <v>0</v>
      </c>
      <c r="DQ57" s="1437"/>
      <c r="DR57" s="1437"/>
      <c r="DS57" s="1437"/>
      <c r="DT57" s="1437"/>
      <c r="DU57" s="1438"/>
      <c r="DV57" s="455"/>
    </row>
    <row r="58" spans="1:126" s="453" customFormat="1" ht="36" customHeight="1" x14ac:dyDescent="0.35">
      <c r="A58" s="452"/>
      <c r="B58" s="1452"/>
      <c r="C58" s="1447"/>
      <c r="D58" s="1447"/>
      <c r="E58" s="1447"/>
      <c r="F58" s="1447"/>
      <c r="G58" s="1447"/>
      <c r="H58" s="1447"/>
      <c r="I58" s="1447"/>
      <c r="J58" s="1448"/>
      <c r="K58" s="1446"/>
      <c r="L58" s="1447"/>
      <c r="M58" s="1447"/>
      <c r="N58" s="1447"/>
      <c r="O58" s="1447"/>
      <c r="P58" s="1448"/>
      <c r="Q58" s="1453" t="str">
        <f t="shared" si="4"/>
        <v>No Device</v>
      </c>
      <c r="R58" s="1401"/>
      <c r="S58" s="1401"/>
      <c r="T58" s="1401"/>
      <c r="U58" s="1401"/>
      <c r="V58" s="1401"/>
      <c r="W58" s="1401"/>
      <c r="X58" s="1401"/>
      <c r="Y58" s="1401"/>
      <c r="Z58" s="1401"/>
      <c r="AA58" s="1401"/>
      <c r="AB58" s="1401"/>
      <c r="AC58" s="1401"/>
      <c r="AD58" s="1401"/>
      <c r="AE58" s="1401"/>
      <c r="AF58" s="1401"/>
      <c r="AG58" s="1401"/>
      <c r="AH58" s="1401"/>
      <c r="AI58" s="1401"/>
      <c r="AJ58" s="1401"/>
      <c r="AK58" s="1401"/>
      <c r="AL58" s="1401"/>
      <c r="AM58" s="1402"/>
      <c r="AN58" s="1446"/>
      <c r="AO58" s="1447"/>
      <c r="AP58" s="1447"/>
      <c r="AQ58" s="1447"/>
      <c r="AR58" s="1447"/>
      <c r="AS58" s="1448"/>
      <c r="AT58" s="1442"/>
      <c r="AU58" s="1443"/>
      <c r="AV58" s="1443"/>
      <c r="AW58" s="1443"/>
      <c r="AX58" s="1443"/>
      <c r="AY58" s="1443"/>
      <c r="AZ58" s="1443"/>
      <c r="BA58" s="1443"/>
      <c r="BB58" s="1443"/>
      <c r="BC58" s="1443"/>
      <c r="BD58" s="1444"/>
      <c r="BE58" s="1446"/>
      <c r="BF58" s="1447"/>
      <c r="BG58" s="1447"/>
      <c r="BH58" s="1447"/>
      <c r="BI58" s="1448"/>
      <c r="BJ58" s="1446"/>
      <c r="BK58" s="1447"/>
      <c r="BL58" s="1447"/>
      <c r="BM58" s="1448"/>
      <c r="BN58" s="1449" t="str">
        <f t="shared" si="5"/>
        <v>None</v>
      </c>
      <c r="BO58" s="1450"/>
      <c r="BP58" s="1450"/>
      <c r="BQ58" s="1450"/>
      <c r="BR58" s="1450"/>
      <c r="BS58" s="1450"/>
      <c r="BT58" s="1450"/>
      <c r="BU58" s="1450"/>
      <c r="BV58" s="1450"/>
      <c r="BW58" s="1450"/>
      <c r="BX58" s="1450"/>
      <c r="BY58" s="1450"/>
      <c r="BZ58" s="1450"/>
      <c r="CA58" s="1450"/>
      <c r="CB58" s="1450"/>
      <c r="CC58" s="1450"/>
      <c r="CD58" s="1450"/>
      <c r="CE58" s="1451"/>
      <c r="CF58" s="1439">
        <f t="shared" si="6"/>
        <v>0</v>
      </c>
      <c r="CG58" s="1440"/>
      <c r="CH58" s="1440"/>
      <c r="CI58" s="1440"/>
      <c r="CJ58" s="1440"/>
      <c r="CK58" s="1441"/>
      <c r="CL58" s="1455">
        <f t="shared" si="7"/>
        <v>0</v>
      </c>
      <c r="CM58" s="1456"/>
      <c r="CN58" s="1456"/>
      <c r="CO58" s="1456"/>
      <c r="CP58" s="1456"/>
      <c r="CQ58" s="1457"/>
      <c r="CR58" s="1455">
        <f t="shared" si="8"/>
        <v>0</v>
      </c>
      <c r="CS58" s="1456"/>
      <c r="CT58" s="1456"/>
      <c r="CU58" s="1456"/>
      <c r="CV58" s="1456"/>
      <c r="CW58" s="1457"/>
      <c r="CX58" s="1455">
        <f t="shared" si="9"/>
        <v>0</v>
      </c>
      <c r="CY58" s="1456"/>
      <c r="CZ58" s="1456"/>
      <c r="DA58" s="1456"/>
      <c r="DB58" s="1456"/>
      <c r="DC58" s="1457"/>
      <c r="DD58" s="1436">
        <f t="shared" si="10"/>
        <v>0</v>
      </c>
      <c r="DE58" s="1437"/>
      <c r="DF58" s="1437"/>
      <c r="DG58" s="1437"/>
      <c r="DH58" s="1437"/>
      <c r="DI58" s="1454"/>
      <c r="DJ58" s="1436">
        <f t="shared" si="11"/>
        <v>0</v>
      </c>
      <c r="DK58" s="1437"/>
      <c r="DL58" s="1437"/>
      <c r="DM58" s="1437"/>
      <c r="DN58" s="1437"/>
      <c r="DO58" s="1454"/>
      <c r="DP58" s="1436">
        <f t="shared" si="12"/>
        <v>0</v>
      </c>
      <c r="DQ58" s="1437"/>
      <c r="DR58" s="1437"/>
      <c r="DS58" s="1437"/>
      <c r="DT58" s="1437"/>
      <c r="DU58" s="1438"/>
      <c r="DV58" s="456"/>
    </row>
    <row r="59" spans="1:126" s="453" customFormat="1" ht="36" customHeight="1" x14ac:dyDescent="0.35">
      <c r="A59" s="452"/>
      <c r="B59" s="1452"/>
      <c r="C59" s="1447"/>
      <c r="D59" s="1447"/>
      <c r="E59" s="1447"/>
      <c r="F59" s="1447"/>
      <c r="G59" s="1447"/>
      <c r="H59" s="1447"/>
      <c r="I59" s="1447"/>
      <c r="J59" s="1448"/>
      <c r="K59" s="1446"/>
      <c r="L59" s="1447"/>
      <c r="M59" s="1447"/>
      <c r="N59" s="1447"/>
      <c r="O59" s="1447"/>
      <c r="P59" s="1448"/>
      <c r="Q59" s="1453" t="str">
        <f t="shared" si="4"/>
        <v>No Device</v>
      </c>
      <c r="R59" s="1401"/>
      <c r="S59" s="1401"/>
      <c r="T59" s="1401"/>
      <c r="U59" s="1401"/>
      <c r="V59" s="1401"/>
      <c r="W59" s="1401"/>
      <c r="X59" s="1401"/>
      <c r="Y59" s="1401"/>
      <c r="Z59" s="1401"/>
      <c r="AA59" s="1401"/>
      <c r="AB59" s="1401"/>
      <c r="AC59" s="1401"/>
      <c r="AD59" s="1401"/>
      <c r="AE59" s="1401"/>
      <c r="AF59" s="1401"/>
      <c r="AG59" s="1401"/>
      <c r="AH59" s="1401"/>
      <c r="AI59" s="1401"/>
      <c r="AJ59" s="1401"/>
      <c r="AK59" s="1401"/>
      <c r="AL59" s="1401"/>
      <c r="AM59" s="1402"/>
      <c r="AN59" s="1446"/>
      <c r="AO59" s="1447"/>
      <c r="AP59" s="1447"/>
      <c r="AQ59" s="1447"/>
      <c r="AR59" s="1447"/>
      <c r="AS59" s="1448"/>
      <c r="AT59" s="1442"/>
      <c r="AU59" s="1443"/>
      <c r="AV59" s="1443"/>
      <c r="AW59" s="1443"/>
      <c r="AX59" s="1443"/>
      <c r="AY59" s="1443"/>
      <c r="AZ59" s="1443"/>
      <c r="BA59" s="1443"/>
      <c r="BB59" s="1443"/>
      <c r="BC59" s="1443"/>
      <c r="BD59" s="1444"/>
      <c r="BE59" s="1446"/>
      <c r="BF59" s="1447"/>
      <c r="BG59" s="1447"/>
      <c r="BH59" s="1447"/>
      <c r="BI59" s="1448"/>
      <c r="BJ59" s="1446"/>
      <c r="BK59" s="1447"/>
      <c r="BL59" s="1447"/>
      <c r="BM59" s="1448"/>
      <c r="BN59" s="1449" t="str">
        <f t="shared" si="5"/>
        <v>None</v>
      </c>
      <c r="BO59" s="1450"/>
      <c r="BP59" s="1450"/>
      <c r="BQ59" s="1450"/>
      <c r="BR59" s="1450"/>
      <c r="BS59" s="1450"/>
      <c r="BT59" s="1450"/>
      <c r="BU59" s="1450"/>
      <c r="BV59" s="1450"/>
      <c r="BW59" s="1450"/>
      <c r="BX59" s="1450"/>
      <c r="BY59" s="1450"/>
      <c r="BZ59" s="1450"/>
      <c r="CA59" s="1450"/>
      <c r="CB59" s="1450"/>
      <c r="CC59" s="1450"/>
      <c r="CD59" s="1450"/>
      <c r="CE59" s="1451"/>
      <c r="CF59" s="1439">
        <f t="shared" si="6"/>
        <v>0</v>
      </c>
      <c r="CG59" s="1440"/>
      <c r="CH59" s="1440"/>
      <c r="CI59" s="1440"/>
      <c r="CJ59" s="1440"/>
      <c r="CK59" s="1441"/>
      <c r="CL59" s="1455">
        <f t="shared" si="7"/>
        <v>0</v>
      </c>
      <c r="CM59" s="1456"/>
      <c r="CN59" s="1456"/>
      <c r="CO59" s="1456"/>
      <c r="CP59" s="1456"/>
      <c r="CQ59" s="1457"/>
      <c r="CR59" s="1455">
        <f t="shared" si="8"/>
        <v>0</v>
      </c>
      <c r="CS59" s="1456"/>
      <c r="CT59" s="1456"/>
      <c r="CU59" s="1456"/>
      <c r="CV59" s="1456"/>
      <c r="CW59" s="1457"/>
      <c r="CX59" s="1455">
        <f t="shared" si="9"/>
        <v>0</v>
      </c>
      <c r="CY59" s="1456"/>
      <c r="CZ59" s="1456"/>
      <c r="DA59" s="1456"/>
      <c r="DB59" s="1456"/>
      <c r="DC59" s="1457"/>
      <c r="DD59" s="1436">
        <f t="shared" si="10"/>
        <v>0</v>
      </c>
      <c r="DE59" s="1437"/>
      <c r="DF59" s="1437"/>
      <c r="DG59" s="1437"/>
      <c r="DH59" s="1437"/>
      <c r="DI59" s="1454"/>
      <c r="DJ59" s="1436">
        <f t="shared" si="11"/>
        <v>0</v>
      </c>
      <c r="DK59" s="1437"/>
      <c r="DL59" s="1437"/>
      <c r="DM59" s="1437"/>
      <c r="DN59" s="1437"/>
      <c r="DO59" s="1454"/>
      <c r="DP59" s="1436">
        <f t="shared" si="12"/>
        <v>0</v>
      </c>
      <c r="DQ59" s="1437"/>
      <c r="DR59" s="1437"/>
      <c r="DS59" s="1437"/>
      <c r="DT59" s="1437"/>
      <c r="DU59" s="1438"/>
      <c r="DV59" s="456"/>
    </row>
    <row r="60" spans="1:126" s="453" customFormat="1" ht="36" customHeight="1" x14ac:dyDescent="0.35">
      <c r="A60" s="452"/>
      <c r="B60" s="1452"/>
      <c r="C60" s="1447"/>
      <c r="D60" s="1447"/>
      <c r="E60" s="1447"/>
      <c r="F60" s="1447"/>
      <c r="G60" s="1447"/>
      <c r="H60" s="1447"/>
      <c r="I60" s="1447"/>
      <c r="J60" s="1448"/>
      <c r="K60" s="1446"/>
      <c r="L60" s="1447"/>
      <c r="M60" s="1447"/>
      <c r="N60" s="1447"/>
      <c r="O60" s="1447"/>
      <c r="P60" s="1448"/>
      <c r="Q60" s="1453" t="str">
        <f t="shared" si="4"/>
        <v>No Device</v>
      </c>
      <c r="R60" s="1401"/>
      <c r="S60" s="1401"/>
      <c r="T60" s="1401"/>
      <c r="U60" s="1401"/>
      <c r="V60" s="1401"/>
      <c r="W60" s="1401"/>
      <c r="X60" s="1401"/>
      <c r="Y60" s="1401"/>
      <c r="Z60" s="1401"/>
      <c r="AA60" s="1401"/>
      <c r="AB60" s="1401"/>
      <c r="AC60" s="1401"/>
      <c r="AD60" s="1401"/>
      <c r="AE60" s="1401"/>
      <c r="AF60" s="1401"/>
      <c r="AG60" s="1401"/>
      <c r="AH60" s="1401"/>
      <c r="AI60" s="1401"/>
      <c r="AJ60" s="1401"/>
      <c r="AK60" s="1401"/>
      <c r="AL60" s="1401"/>
      <c r="AM60" s="1402"/>
      <c r="AN60" s="1446"/>
      <c r="AO60" s="1447"/>
      <c r="AP60" s="1447"/>
      <c r="AQ60" s="1447"/>
      <c r="AR60" s="1447"/>
      <c r="AS60" s="1448"/>
      <c r="AT60" s="1442"/>
      <c r="AU60" s="1443"/>
      <c r="AV60" s="1443"/>
      <c r="AW60" s="1443"/>
      <c r="AX60" s="1443"/>
      <c r="AY60" s="1443"/>
      <c r="AZ60" s="1443"/>
      <c r="BA60" s="1443"/>
      <c r="BB60" s="1443"/>
      <c r="BC60" s="1443"/>
      <c r="BD60" s="1444"/>
      <c r="BE60" s="1446"/>
      <c r="BF60" s="1447"/>
      <c r="BG60" s="1447"/>
      <c r="BH60" s="1447"/>
      <c r="BI60" s="1448"/>
      <c r="BJ60" s="1446"/>
      <c r="BK60" s="1447"/>
      <c r="BL60" s="1447"/>
      <c r="BM60" s="1448"/>
      <c r="BN60" s="1449" t="str">
        <f t="shared" si="5"/>
        <v>None</v>
      </c>
      <c r="BO60" s="1450"/>
      <c r="BP60" s="1450"/>
      <c r="BQ60" s="1450"/>
      <c r="BR60" s="1450"/>
      <c r="BS60" s="1450"/>
      <c r="BT60" s="1450"/>
      <c r="BU60" s="1450"/>
      <c r="BV60" s="1450"/>
      <c r="BW60" s="1450"/>
      <c r="BX60" s="1450"/>
      <c r="BY60" s="1450"/>
      <c r="BZ60" s="1450"/>
      <c r="CA60" s="1450"/>
      <c r="CB60" s="1450"/>
      <c r="CC60" s="1450"/>
      <c r="CD60" s="1450"/>
      <c r="CE60" s="1451"/>
      <c r="CF60" s="1439">
        <f t="shared" si="6"/>
        <v>0</v>
      </c>
      <c r="CG60" s="1440"/>
      <c r="CH60" s="1440"/>
      <c r="CI60" s="1440"/>
      <c r="CJ60" s="1440"/>
      <c r="CK60" s="1441"/>
      <c r="CL60" s="1455">
        <f t="shared" si="7"/>
        <v>0</v>
      </c>
      <c r="CM60" s="1456"/>
      <c r="CN60" s="1456"/>
      <c r="CO60" s="1456"/>
      <c r="CP60" s="1456"/>
      <c r="CQ60" s="1457"/>
      <c r="CR60" s="1455">
        <f t="shared" si="8"/>
        <v>0</v>
      </c>
      <c r="CS60" s="1456"/>
      <c r="CT60" s="1456"/>
      <c r="CU60" s="1456"/>
      <c r="CV60" s="1456"/>
      <c r="CW60" s="1457"/>
      <c r="CX60" s="1455">
        <f t="shared" si="9"/>
        <v>0</v>
      </c>
      <c r="CY60" s="1456"/>
      <c r="CZ60" s="1456"/>
      <c r="DA60" s="1456"/>
      <c r="DB60" s="1456"/>
      <c r="DC60" s="1457"/>
      <c r="DD60" s="1436">
        <f t="shared" si="10"/>
        <v>0</v>
      </c>
      <c r="DE60" s="1437"/>
      <c r="DF60" s="1437"/>
      <c r="DG60" s="1437"/>
      <c r="DH60" s="1437"/>
      <c r="DI60" s="1454"/>
      <c r="DJ60" s="1436">
        <f t="shared" si="11"/>
        <v>0</v>
      </c>
      <c r="DK60" s="1437"/>
      <c r="DL60" s="1437"/>
      <c r="DM60" s="1437"/>
      <c r="DN60" s="1437"/>
      <c r="DO60" s="1454"/>
      <c r="DP60" s="1436">
        <f t="shared" si="12"/>
        <v>0</v>
      </c>
      <c r="DQ60" s="1437"/>
      <c r="DR60" s="1437"/>
      <c r="DS60" s="1437"/>
      <c r="DT60" s="1437"/>
      <c r="DU60" s="1438"/>
      <c r="DV60" s="455"/>
    </row>
    <row r="61" spans="1:126" s="453" customFormat="1" ht="36" customHeight="1" x14ac:dyDescent="0.35">
      <c r="A61" s="452"/>
      <c r="B61" s="1452"/>
      <c r="C61" s="1447"/>
      <c r="D61" s="1447"/>
      <c r="E61" s="1447"/>
      <c r="F61" s="1447"/>
      <c r="G61" s="1447"/>
      <c r="H61" s="1447"/>
      <c r="I61" s="1447"/>
      <c r="J61" s="1448"/>
      <c r="K61" s="1446"/>
      <c r="L61" s="1447"/>
      <c r="M61" s="1447"/>
      <c r="N61" s="1447"/>
      <c r="O61" s="1447"/>
      <c r="P61" s="1448"/>
      <c r="Q61" s="1453" t="str">
        <f t="shared" si="4"/>
        <v>No Device</v>
      </c>
      <c r="R61" s="1401"/>
      <c r="S61" s="1401"/>
      <c r="T61" s="1401"/>
      <c r="U61" s="1401"/>
      <c r="V61" s="1401"/>
      <c r="W61" s="1401"/>
      <c r="X61" s="1401"/>
      <c r="Y61" s="1401"/>
      <c r="Z61" s="1401"/>
      <c r="AA61" s="1401"/>
      <c r="AB61" s="1401"/>
      <c r="AC61" s="1401"/>
      <c r="AD61" s="1401"/>
      <c r="AE61" s="1401"/>
      <c r="AF61" s="1401"/>
      <c r="AG61" s="1401"/>
      <c r="AH61" s="1401"/>
      <c r="AI61" s="1401"/>
      <c r="AJ61" s="1401"/>
      <c r="AK61" s="1401"/>
      <c r="AL61" s="1401"/>
      <c r="AM61" s="1402"/>
      <c r="AN61" s="1446"/>
      <c r="AO61" s="1447"/>
      <c r="AP61" s="1447"/>
      <c r="AQ61" s="1447"/>
      <c r="AR61" s="1447"/>
      <c r="AS61" s="1448"/>
      <c r="AT61" s="1442"/>
      <c r="AU61" s="1443"/>
      <c r="AV61" s="1443"/>
      <c r="AW61" s="1443"/>
      <c r="AX61" s="1443"/>
      <c r="AY61" s="1443"/>
      <c r="AZ61" s="1443"/>
      <c r="BA61" s="1443"/>
      <c r="BB61" s="1443"/>
      <c r="BC61" s="1443"/>
      <c r="BD61" s="1444"/>
      <c r="BE61" s="1446"/>
      <c r="BF61" s="1447"/>
      <c r="BG61" s="1447"/>
      <c r="BH61" s="1447"/>
      <c r="BI61" s="1448"/>
      <c r="BJ61" s="1446"/>
      <c r="BK61" s="1447"/>
      <c r="BL61" s="1447"/>
      <c r="BM61" s="1448"/>
      <c r="BN61" s="1449" t="str">
        <f t="shared" si="5"/>
        <v>None</v>
      </c>
      <c r="BO61" s="1450"/>
      <c r="BP61" s="1450"/>
      <c r="BQ61" s="1450"/>
      <c r="BR61" s="1450"/>
      <c r="BS61" s="1450"/>
      <c r="BT61" s="1450"/>
      <c r="BU61" s="1450"/>
      <c r="BV61" s="1450"/>
      <c r="BW61" s="1450"/>
      <c r="BX61" s="1450"/>
      <c r="BY61" s="1450"/>
      <c r="BZ61" s="1450"/>
      <c r="CA61" s="1450"/>
      <c r="CB61" s="1450"/>
      <c r="CC61" s="1450"/>
      <c r="CD61" s="1450"/>
      <c r="CE61" s="1451"/>
      <c r="CF61" s="1439">
        <f t="shared" si="6"/>
        <v>0</v>
      </c>
      <c r="CG61" s="1440"/>
      <c r="CH61" s="1440"/>
      <c r="CI61" s="1440"/>
      <c r="CJ61" s="1440"/>
      <c r="CK61" s="1441"/>
      <c r="CL61" s="1455">
        <f t="shared" si="7"/>
        <v>0</v>
      </c>
      <c r="CM61" s="1456"/>
      <c r="CN61" s="1456"/>
      <c r="CO61" s="1456"/>
      <c r="CP61" s="1456"/>
      <c r="CQ61" s="1457"/>
      <c r="CR61" s="1455">
        <f t="shared" si="8"/>
        <v>0</v>
      </c>
      <c r="CS61" s="1456"/>
      <c r="CT61" s="1456"/>
      <c r="CU61" s="1456"/>
      <c r="CV61" s="1456"/>
      <c r="CW61" s="1457"/>
      <c r="CX61" s="1455">
        <f t="shared" si="9"/>
        <v>0</v>
      </c>
      <c r="CY61" s="1456"/>
      <c r="CZ61" s="1456"/>
      <c r="DA61" s="1456"/>
      <c r="DB61" s="1456"/>
      <c r="DC61" s="1457"/>
      <c r="DD61" s="1436">
        <f t="shared" si="10"/>
        <v>0</v>
      </c>
      <c r="DE61" s="1437"/>
      <c r="DF61" s="1437"/>
      <c r="DG61" s="1437"/>
      <c r="DH61" s="1437"/>
      <c r="DI61" s="1454"/>
      <c r="DJ61" s="1436">
        <f t="shared" si="11"/>
        <v>0</v>
      </c>
      <c r="DK61" s="1437"/>
      <c r="DL61" s="1437"/>
      <c r="DM61" s="1437"/>
      <c r="DN61" s="1437"/>
      <c r="DO61" s="1454"/>
      <c r="DP61" s="1436">
        <f t="shared" si="12"/>
        <v>0</v>
      </c>
      <c r="DQ61" s="1437"/>
      <c r="DR61" s="1437"/>
      <c r="DS61" s="1437"/>
      <c r="DT61" s="1437"/>
      <c r="DU61" s="1438"/>
      <c r="DV61" s="455"/>
    </row>
    <row r="62" spans="1:126" s="453" customFormat="1" ht="36" customHeight="1" x14ac:dyDescent="0.35">
      <c r="A62" s="452"/>
      <c r="B62" s="1452"/>
      <c r="C62" s="1447"/>
      <c r="D62" s="1447"/>
      <c r="E62" s="1447"/>
      <c r="F62" s="1447"/>
      <c r="G62" s="1447"/>
      <c r="H62" s="1447"/>
      <c r="I62" s="1447"/>
      <c r="J62" s="1448"/>
      <c r="K62" s="1446"/>
      <c r="L62" s="1447"/>
      <c r="M62" s="1447"/>
      <c r="N62" s="1447"/>
      <c r="O62" s="1447"/>
      <c r="P62" s="1448"/>
      <c r="Q62" s="1453" t="str">
        <f t="shared" si="4"/>
        <v>No Device</v>
      </c>
      <c r="R62" s="1401"/>
      <c r="S62" s="1401"/>
      <c r="T62" s="1401"/>
      <c r="U62" s="1401"/>
      <c r="V62" s="1401"/>
      <c r="W62" s="1401"/>
      <c r="X62" s="1401"/>
      <c r="Y62" s="1401"/>
      <c r="Z62" s="1401"/>
      <c r="AA62" s="1401"/>
      <c r="AB62" s="1401"/>
      <c r="AC62" s="1401"/>
      <c r="AD62" s="1401"/>
      <c r="AE62" s="1401"/>
      <c r="AF62" s="1401"/>
      <c r="AG62" s="1401"/>
      <c r="AH62" s="1401"/>
      <c r="AI62" s="1401"/>
      <c r="AJ62" s="1401"/>
      <c r="AK62" s="1401"/>
      <c r="AL62" s="1401"/>
      <c r="AM62" s="1402"/>
      <c r="AN62" s="1446"/>
      <c r="AO62" s="1447"/>
      <c r="AP62" s="1447"/>
      <c r="AQ62" s="1447"/>
      <c r="AR62" s="1447"/>
      <c r="AS62" s="1448"/>
      <c r="AT62" s="1442"/>
      <c r="AU62" s="1443"/>
      <c r="AV62" s="1443"/>
      <c r="AW62" s="1443"/>
      <c r="AX62" s="1443"/>
      <c r="AY62" s="1443"/>
      <c r="AZ62" s="1443"/>
      <c r="BA62" s="1443"/>
      <c r="BB62" s="1443"/>
      <c r="BC62" s="1443"/>
      <c r="BD62" s="1444"/>
      <c r="BE62" s="1446"/>
      <c r="BF62" s="1447"/>
      <c r="BG62" s="1447"/>
      <c r="BH62" s="1447"/>
      <c r="BI62" s="1448"/>
      <c r="BJ62" s="1446"/>
      <c r="BK62" s="1447"/>
      <c r="BL62" s="1447"/>
      <c r="BM62" s="1448"/>
      <c r="BN62" s="1449" t="str">
        <f t="shared" si="5"/>
        <v>None</v>
      </c>
      <c r="BO62" s="1450"/>
      <c r="BP62" s="1450"/>
      <c r="BQ62" s="1450"/>
      <c r="BR62" s="1450"/>
      <c r="BS62" s="1450"/>
      <c r="BT62" s="1450"/>
      <c r="BU62" s="1450"/>
      <c r="BV62" s="1450"/>
      <c r="BW62" s="1450"/>
      <c r="BX62" s="1450"/>
      <c r="BY62" s="1450"/>
      <c r="BZ62" s="1450"/>
      <c r="CA62" s="1450"/>
      <c r="CB62" s="1450"/>
      <c r="CC62" s="1450"/>
      <c r="CD62" s="1450"/>
      <c r="CE62" s="1451"/>
      <c r="CF62" s="1439">
        <f t="shared" si="6"/>
        <v>0</v>
      </c>
      <c r="CG62" s="1440"/>
      <c r="CH62" s="1440"/>
      <c r="CI62" s="1440"/>
      <c r="CJ62" s="1440"/>
      <c r="CK62" s="1441"/>
      <c r="CL62" s="1455">
        <f t="shared" si="7"/>
        <v>0</v>
      </c>
      <c r="CM62" s="1456"/>
      <c r="CN62" s="1456"/>
      <c r="CO62" s="1456"/>
      <c r="CP62" s="1456"/>
      <c r="CQ62" s="1457"/>
      <c r="CR62" s="1455">
        <f t="shared" si="8"/>
        <v>0</v>
      </c>
      <c r="CS62" s="1456"/>
      <c r="CT62" s="1456"/>
      <c r="CU62" s="1456"/>
      <c r="CV62" s="1456"/>
      <c r="CW62" s="1457"/>
      <c r="CX62" s="1455">
        <f t="shared" si="9"/>
        <v>0</v>
      </c>
      <c r="CY62" s="1456"/>
      <c r="CZ62" s="1456"/>
      <c r="DA62" s="1456"/>
      <c r="DB62" s="1456"/>
      <c r="DC62" s="1457"/>
      <c r="DD62" s="1436">
        <f t="shared" si="10"/>
        <v>0</v>
      </c>
      <c r="DE62" s="1437"/>
      <c r="DF62" s="1437"/>
      <c r="DG62" s="1437"/>
      <c r="DH62" s="1437"/>
      <c r="DI62" s="1454"/>
      <c r="DJ62" s="1436">
        <f t="shared" si="11"/>
        <v>0</v>
      </c>
      <c r="DK62" s="1437"/>
      <c r="DL62" s="1437"/>
      <c r="DM62" s="1437"/>
      <c r="DN62" s="1437"/>
      <c r="DO62" s="1454"/>
      <c r="DP62" s="1436">
        <f t="shared" si="12"/>
        <v>0</v>
      </c>
      <c r="DQ62" s="1437"/>
      <c r="DR62" s="1437"/>
      <c r="DS62" s="1437"/>
      <c r="DT62" s="1437"/>
      <c r="DU62" s="1438"/>
      <c r="DV62" s="455"/>
    </row>
    <row r="63" spans="1:126" s="453" customFormat="1" ht="36" customHeight="1" x14ac:dyDescent="0.35">
      <c r="A63" s="452"/>
      <c r="B63" s="1452"/>
      <c r="C63" s="1447"/>
      <c r="D63" s="1447"/>
      <c r="E63" s="1447"/>
      <c r="F63" s="1447"/>
      <c r="G63" s="1447"/>
      <c r="H63" s="1447"/>
      <c r="I63" s="1447"/>
      <c r="J63" s="1448"/>
      <c r="K63" s="1446"/>
      <c r="L63" s="1447"/>
      <c r="M63" s="1447"/>
      <c r="N63" s="1447"/>
      <c r="O63" s="1447"/>
      <c r="P63" s="1448"/>
      <c r="Q63" s="1453" t="str">
        <f t="shared" si="4"/>
        <v>No Device</v>
      </c>
      <c r="R63" s="1401"/>
      <c r="S63" s="1401"/>
      <c r="T63" s="1401"/>
      <c r="U63" s="1401"/>
      <c r="V63" s="1401"/>
      <c r="W63" s="1401"/>
      <c r="X63" s="1401"/>
      <c r="Y63" s="1401"/>
      <c r="Z63" s="1401"/>
      <c r="AA63" s="1401"/>
      <c r="AB63" s="1401"/>
      <c r="AC63" s="1401"/>
      <c r="AD63" s="1401"/>
      <c r="AE63" s="1401"/>
      <c r="AF63" s="1401"/>
      <c r="AG63" s="1401"/>
      <c r="AH63" s="1401"/>
      <c r="AI63" s="1401"/>
      <c r="AJ63" s="1401"/>
      <c r="AK63" s="1401"/>
      <c r="AL63" s="1401"/>
      <c r="AM63" s="1402"/>
      <c r="AN63" s="1446"/>
      <c r="AO63" s="1447"/>
      <c r="AP63" s="1447"/>
      <c r="AQ63" s="1447"/>
      <c r="AR63" s="1447"/>
      <c r="AS63" s="1448"/>
      <c r="AT63" s="1442"/>
      <c r="AU63" s="1443"/>
      <c r="AV63" s="1443"/>
      <c r="AW63" s="1443"/>
      <c r="AX63" s="1443"/>
      <c r="AY63" s="1443"/>
      <c r="AZ63" s="1443"/>
      <c r="BA63" s="1443"/>
      <c r="BB63" s="1443"/>
      <c r="BC63" s="1443"/>
      <c r="BD63" s="1444"/>
      <c r="BE63" s="1446"/>
      <c r="BF63" s="1447"/>
      <c r="BG63" s="1447"/>
      <c r="BH63" s="1447"/>
      <c r="BI63" s="1448"/>
      <c r="BJ63" s="1446"/>
      <c r="BK63" s="1447"/>
      <c r="BL63" s="1447"/>
      <c r="BM63" s="1448"/>
      <c r="BN63" s="1449" t="str">
        <f t="shared" si="5"/>
        <v>None</v>
      </c>
      <c r="BO63" s="1450"/>
      <c r="BP63" s="1450"/>
      <c r="BQ63" s="1450"/>
      <c r="BR63" s="1450"/>
      <c r="BS63" s="1450"/>
      <c r="BT63" s="1450"/>
      <c r="BU63" s="1450"/>
      <c r="BV63" s="1450"/>
      <c r="BW63" s="1450"/>
      <c r="BX63" s="1450"/>
      <c r="BY63" s="1450"/>
      <c r="BZ63" s="1450"/>
      <c r="CA63" s="1450"/>
      <c r="CB63" s="1450"/>
      <c r="CC63" s="1450"/>
      <c r="CD63" s="1450"/>
      <c r="CE63" s="1451"/>
      <c r="CF63" s="1439">
        <f t="shared" si="6"/>
        <v>0</v>
      </c>
      <c r="CG63" s="1440"/>
      <c r="CH63" s="1440"/>
      <c r="CI63" s="1440"/>
      <c r="CJ63" s="1440"/>
      <c r="CK63" s="1441"/>
      <c r="CL63" s="1455">
        <f t="shared" si="7"/>
        <v>0</v>
      </c>
      <c r="CM63" s="1456"/>
      <c r="CN63" s="1456"/>
      <c r="CO63" s="1456"/>
      <c r="CP63" s="1456"/>
      <c r="CQ63" s="1457"/>
      <c r="CR63" s="1455">
        <f t="shared" si="8"/>
        <v>0</v>
      </c>
      <c r="CS63" s="1456"/>
      <c r="CT63" s="1456"/>
      <c r="CU63" s="1456"/>
      <c r="CV63" s="1456"/>
      <c r="CW63" s="1457"/>
      <c r="CX63" s="1455">
        <f t="shared" si="9"/>
        <v>0</v>
      </c>
      <c r="CY63" s="1456"/>
      <c r="CZ63" s="1456"/>
      <c r="DA63" s="1456"/>
      <c r="DB63" s="1456"/>
      <c r="DC63" s="1457"/>
      <c r="DD63" s="1436">
        <f t="shared" si="10"/>
        <v>0</v>
      </c>
      <c r="DE63" s="1437"/>
      <c r="DF63" s="1437"/>
      <c r="DG63" s="1437"/>
      <c r="DH63" s="1437"/>
      <c r="DI63" s="1454"/>
      <c r="DJ63" s="1436">
        <f t="shared" si="11"/>
        <v>0</v>
      </c>
      <c r="DK63" s="1437"/>
      <c r="DL63" s="1437"/>
      <c r="DM63" s="1437"/>
      <c r="DN63" s="1437"/>
      <c r="DO63" s="1454"/>
      <c r="DP63" s="1436">
        <f t="shared" si="12"/>
        <v>0</v>
      </c>
      <c r="DQ63" s="1437"/>
      <c r="DR63" s="1437"/>
      <c r="DS63" s="1437"/>
      <c r="DT63" s="1437"/>
      <c r="DU63" s="1438"/>
      <c r="DV63" s="456"/>
    </row>
    <row r="64" spans="1:126" s="453" customFormat="1" ht="36" customHeight="1" x14ac:dyDescent="0.35">
      <c r="A64" s="452"/>
      <c r="B64" s="1452"/>
      <c r="C64" s="1447"/>
      <c r="D64" s="1447"/>
      <c r="E64" s="1447"/>
      <c r="F64" s="1447"/>
      <c r="G64" s="1447"/>
      <c r="H64" s="1447"/>
      <c r="I64" s="1447"/>
      <c r="J64" s="1448"/>
      <c r="K64" s="1446"/>
      <c r="L64" s="1447"/>
      <c r="M64" s="1447"/>
      <c r="N64" s="1447"/>
      <c r="O64" s="1447"/>
      <c r="P64" s="1448"/>
      <c r="Q64" s="1453" t="str">
        <f t="shared" si="4"/>
        <v>No Device</v>
      </c>
      <c r="R64" s="1401"/>
      <c r="S64" s="1401"/>
      <c r="T64" s="1401"/>
      <c r="U64" s="1401"/>
      <c r="V64" s="1401"/>
      <c r="W64" s="1401"/>
      <c r="X64" s="1401"/>
      <c r="Y64" s="1401"/>
      <c r="Z64" s="1401"/>
      <c r="AA64" s="1401"/>
      <c r="AB64" s="1401"/>
      <c r="AC64" s="1401"/>
      <c r="AD64" s="1401"/>
      <c r="AE64" s="1401"/>
      <c r="AF64" s="1401"/>
      <c r="AG64" s="1401"/>
      <c r="AH64" s="1401"/>
      <c r="AI64" s="1401"/>
      <c r="AJ64" s="1401"/>
      <c r="AK64" s="1401"/>
      <c r="AL64" s="1401"/>
      <c r="AM64" s="1402"/>
      <c r="AN64" s="1446"/>
      <c r="AO64" s="1447"/>
      <c r="AP64" s="1447"/>
      <c r="AQ64" s="1447"/>
      <c r="AR64" s="1447"/>
      <c r="AS64" s="1448"/>
      <c r="AT64" s="1442"/>
      <c r="AU64" s="1443"/>
      <c r="AV64" s="1443"/>
      <c r="AW64" s="1443"/>
      <c r="AX64" s="1443"/>
      <c r="AY64" s="1443"/>
      <c r="AZ64" s="1443"/>
      <c r="BA64" s="1443"/>
      <c r="BB64" s="1443"/>
      <c r="BC64" s="1443"/>
      <c r="BD64" s="1444"/>
      <c r="BE64" s="1446"/>
      <c r="BF64" s="1447"/>
      <c r="BG64" s="1447"/>
      <c r="BH64" s="1447"/>
      <c r="BI64" s="1448"/>
      <c r="BJ64" s="1446"/>
      <c r="BK64" s="1447"/>
      <c r="BL64" s="1447"/>
      <c r="BM64" s="1448"/>
      <c r="BN64" s="1449" t="str">
        <f t="shared" si="5"/>
        <v>None</v>
      </c>
      <c r="BO64" s="1450"/>
      <c r="BP64" s="1450"/>
      <c r="BQ64" s="1450"/>
      <c r="BR64" s="1450"/>
      <c r="BS64" s="1450"/>
      <c r="BT64" s="1450"/>
      <c r="BU64" s="1450"/>
      <c r="BV64" s="1450"/>
      <c r="BW64" s="1450"/>
      <c r="BX64" s="1450"/>
      <c r="BY64" s="1450"/>
      <c r="BZ64" s="1450"/>
      <c r="CA64" s="1450"/>
      <c r="CB64" s="1450"/>
      <c r="CC64" s="1450"/>
      <c r="CD64" s="1450"/>
      <c r="CE64" s="1451"/>
      <c r="CF64" s="1439">
        <f t="shared" si="6"/>
        <v>0</v>
      </c>
      <c r="CG64" s="1440"/>
      <c r="CH64" s="1440"/>
      <c r="CI64" s="1440"/>
      <c r="CJ64" s="1440"/>
      <c r="CK64" s="1441"/>
      <c r="CL64" s="1455">
        <f t="shared" si="7"/>
        <v>0</v>
      </c>
      <c r="CM64" s="1456"/>
      <c r="CN64" s="1456"/>
      <c r="CO64" s="1456"/>
      <c r="CP64" s="1456"/>
      <c r="CQ64" s="1457"/>
      <c r="CR64" s="1455">
        <f t="shared" si="8"/>
        <v>0</v>
      </c>
      <c r="CS64" s="1456"/>
      <c r="CT64" s="1456"/>
      <c r="CU64" s="1456"/>
      <c r="CV64" s="1456"/>
      <c r="CW64" s="1457"/>
      <c r="CX64" s="1455">
        <f t="shared" si="9"/>
        <v>0</v>
      </c>
      <c r="CY64" s="1456"/>
      <c r="CZ64" s="1456"/>
      <c r="DA64" s="1456"/>
      <c r="DB64" s="1456"/>
      <c r="DC64" s="1457"/>
      <c r="DD64" s="1436">
        <f t="shared" si="10"/>
        <v>0</v>
      </c>
      <c r="DE64" s="1437"/>
      <c r="DF64" s="1437"/>
      <c r="DG64" s="1437"/>
      <c r="DH64" s="1437"/>
      <c r="DI64" s="1454"/>
      <c r="DJ64" s="1436">
        <f t="shared" si="11"/>
        <v>0</v>
      </c>
      <c r="DK64" s="1437"/>
      <c r="DL64" s="1437"/>
      <c r="DM64" s="1437"/>
      <c r="DN64" s="1437"/>
      <c r="DO64" s="1454"/>
      <c r="DP64" s="1436">
        <f t="shared" si="12"/>
        <v>0</v>
      </c>
      <c r="DQ64" s="1437"/>
      <c r="DR64" s="1437"/>
      <c r="DS64" s="1437"/>
      <c r="DT64" s="1437"/>
      <c r="DU64" s="1438"/>
      <c r="DV64" s="456"/>
    </row>
    <row r="65" spans="1:126" s="453" customFormat="1" ht="36" customHeight="1" x14ac:dyDescent="0.35">
      <c r="A65" s="452"/>
      <c r="B65" s="1452"/>
      <c r="C65" s="1447"/>
      <c r="D65" s="1447"/>
      <c r="E65" s="1447"/>
      <c r="F65" s="1447"/>
      <c r="G65" s="1447"/>
      <c r="H65" s="1447"/>
      <c r="I65" s="1447"/>
      <c r="J65" s="1448"/>
      <c r="K65" s="1446"/>
      <c r="L65" s="1447"/>
      <c r="M65" s="1447"/>
      <c r="N65" s="1447"/>
      <c r="O65" s="1447"/>
      <c r="P65" s="1448"/>
      <c r="Q65" s="1453" t="str">
        <f t="shared" si="4"/>
        <v>No Device</v>
      </c>
      <c r="R65" s="1401"/>
      <c r="S65" s="1401"/>
      <c r="T65" s="1401"/>
      <c r="U65" s="1401"/>
      <c r="V65" s="1401"/>
      <c r="W65" s="1401"/>
      <c r="X65" s="1401"/>
      <c r="Y65" s="1401"/>
      <c r="Z65" s="1401"/>
      <c r="AA65" s="1401"/>
      <c r="AB65" s="1401"/>
      <c r="AC65" s="1401"/>
      <c r="AD65" s="1401"/>
      <c r="AE65" s="1401"/>
      <c r="AF65" s="1401"/>
      <c r="AG65" s="1401"/>
      <c r="AH65" s="1401"/>
      <c r="AI65" s="1401"/>
      <c r="AJ65" s="1401"/>
      <c r="AK65" s="1401"/>
      <c r="AL65" s="1401"/>
      <c r="AM65" s="1402"/>
      <c r="AN65" s="1446"/>
      <c r="AO65" s="1447"/>
      <c r="AP65" s="1447"/>
      <c r="AQ65" s="1447"/>
      <c r="AR65" s="1447"/>
      <c r="AS65" s="1448"/>
      <c r="AT65" s="1442"/>
      <c r="AU65" s="1443"/>
      <c r="AV65" s="1443"/>
      <c r="AW65" s="1443"/>
      <c r="AX65" s="1443"/>
      <c r="AY65" s="1443"/>
      <c r="AZ65" s="1443"/>
      <c r="BA65" s="1443"/>
      <c r="BB65" s="1443"/>
      <c r="BC65" s="1443"/>
      <c r="BD65" s="1444"/>
      <c r="BE65" s="1446"/>
      <c r="BF65" s="1447"/>
      <c r="BG65" s="1447"/>
      <c r="BH65" s="1447"/>
      <c r="BI65" s="1448"/>
      <c r="BJ65" s="1446"/>
      <c r="BK65" s="1447"/>
      <c r="BL65" s="1447"/>
      <c r="BM65" s="1448"/>
      <c r="BN65" s="1449" t="str">
        <f t="shared" si="5"/>
        <v>None</v>
      </c>
      <c r="BO65" s="1450"/>
      <c r="BP65" s="1450"/>
      <c r="BQ65" s="1450"/>
      <c r="BR65" s="1450"/>
      <c r="BS65" s="1450"/>
      <c r="BT65" s="1450"/>
      <c r="BU65" s="1450"/>
      <c r="BV65" s="1450"/>
      <c r="BW65" s="1450"/>
      <c r="BX65" s="1450"/>
      <c r="BY65" s="1450"/>
      <c r="BZ65" s="1450"/>
      <c r="CA65" s="1450"/>
      <c r="CB65" s="1450"/>
      <c r="CC65" s="1450"/>
      <c r="CD65" s="1450"/>
      <c r="CE65" s="1451"/>
      <c r="CF65" s="1439">
        <f t="shared" si="6"/>
        <v>0</v>
      </c>
      <c r="CG65" s="1440"/>
      <c r="CH65" s="1440"/>
      <c r="CI65" s="1440"/>
      <c r="CJ65" s="1440"/>
      <c r="CK65" s="1441"/>
      <c r="CL65" s="1455">
        <f t="shared" si="7"/>
        <v>0</v>
      </c>
      <c r="CM65" s="1456"/>
      <c r="CN65" s="1456"/>
      <c r="CO65" s="1456"/>
      <c r="CP65" s="1456"/>
      <c r="CQ65" s="1457"/>
      <c r="CR65" s="1455">
        <f t="shared" si="8"/>
        <v>0</v>
      </c>
      <c r="CS65" s="1456"/>
      <c r="CT65" s="1456"/>
      <c r="CU65" s="1456"/>
      <c r="CV65" s="1456"/>
      <c r="CW65" s="1457"/>
      <c r="CX65" s="1455">
        <f t="shared" si="9"/>
        <v>0</v>
      </c>
      <c r="CY65" s="1456"/>
      <c r="CZ65" s="1456"/>
      <c r="DA65" s="1456"/>
      <c r="DB65" s="1456"/>
      <c r="DC65" s="1457"/>
      <c r="DD65" s="1436">
        <f t="shared" si="10"/>
        <v>0</v>
      </c>
      <c r="DE65" s="1437"/>
      <c r="DF65" s="1437"/>
      <c r="DG65" s="1437"/>
      <c r="DH65" s="1437"/>
      <c r="DI65" s="1454"/>
      <c r="DJ65" s="1436">
        <f t="shared" si="11"/>
        <v>0</v>
      </c>
      <c r="DK65" s="1437"/>
      <c r="DL65" s="1437"/>
      <c r="DM65" s="1437"/>
      <c r="DN65" s="1437"/>
      <c r="DO65" s="1454"/>
      <c r="DP65" s="1436">
        <f t="shared" si="12"/>
        <v>0</v>
      </c>
      <c r="DQ65" s="1437"/>
      <c r="DR65" s="1437"/>
      <c r="DS65" s="1437"/>
      <c r="DT65" s="1437"/>
      <c r="DU65" s="1438"/>
      <c r="DV65" s="455"/>
    </row>
    <row r="66" spans="1:126" s="453" customFormat="1" ht="36" customHeight="1" x14ac:dyDescent="0.35">
      <c r="A66" s="452"/>
      <c r="B66" s="1452"/>
      <c r="C66" s="1447"/>
      <c r="D66" s="1447"/>
      <c r="E66" s="1447"/>
      <c r="F66" s="1447"/>
      <c r="G66" s="1447"/>
      <c r="H66" s="1447"/>
      <c r="I66" s="1447"/>
      <c r="J66" s="1448"/>
      <c r="K66" s="1446"/>
      <c r="L66" s="1447"/>
      <c r="M66" s="1447"/>
      <c r="N66" s="1447"/>
      <c r="O66" s="1447"/>
      <c r="P66" s="1448"/>
      <c r="Q66" s="1453" t="str">
        <f t="shared" si="4"/>
        <v>No Device</v>
      </c>
      <c r="R66" s="1401"/>
      <c r="S66" s="1401"/>
      <c r="T66" s="1401"/>
      <c r="U66" s="1401"/>
      <c r="V66" s="1401"/>
      <c r="W66" s="1401"/>
      <c r="X66" s="1401"/>
      <c r="Y66" s="1401"/>
      <c r="Z66" s="1401"/>
      <c r="AA66" s="1401"/>
      <c r="AB66" s="1401"/>
      <c r="AC66" s="1401"/>
      <c r="AD66" s="1401"/>
      <c r="AE66" s="1401"/>
      <c r="AF66" s="1401"/>
      <c r="AG66" s="1401"/>
      <c r="AH66" s="1401"/>
      <c r="AI66" s="1401"/>
      <c r="AJ66" s="1401"/>
      <c r="AK66" s="1401"/>
      <c r="AL66" s="1401"/>
      <c r="AM66" s="1402"/>
      <c r="AN66" s="1446"/>
      <c r="AO66" s="1447"/>
      <c r="AP66" s="1447"/>
      <c r="AQ66" s="1447"/>
      <c r="AR66" s="1447"/>
      <c r="AS66" s="1448"/>
      <c r="AT66" s="1442"/>
      <c r="AU66" s="1443"/>
      <c r="AV66" s="1443"/>
      <c r="AW66" s="1443"/>
      <c r="AX66" s="1443"/>
      <c r="AY66" s="1443"/>
      <c r="AZ66" s="1443"/>
      <c r="BA66" s="1443"/>
      <c r="BB66" s="1443"/>
      <c r="BC66" s="1443"/>
      <c r="BD66" s="1444"/>
      <c r="BE66" s="1446"/>
      <c r="BF66" s="1447"/>
      <c r="BG66" s="1447"/>
      <c r="BH66" s="1447"/>
      <c r="BI66" s="1448"/>
      <c r="BJ66" s="1446"/>
      <c r="BK66" s="1447"/>
      <c r="BL66" s="1447"/>
      <c r="BM66" s="1448"/>
      <c r="BN66" s="1449" t="str">
        <f t="shared" si="5"/>
        <v>None</v>
      </c>
      <c r="BO66" s="1450"/>
      <c r="BP66" s="1450"/>
      <c r="BQ66" s="1450"/>
      <c r="BR66" s="1450"/>
      <c r="BS66" s="1450"/>
      <c r="BT66" s="1450"/>
      <c r="BU66" s="1450"/>
      <c r="BV66" s="1450"/>
      <c r="BW66" s="1450"/>
      <c r="BX66" s="1450"/>
      <c r="BY66" s="1450"/>
      <c r="BZ66" s="1450"/>
      <c r="CA66" s="1450"/>
      <c r="CB66" s="1450"/>
      <c r="CC66" s="1450"/>
      <c r="CD66" s="1450"/>
      <c r="CE66" s="1451"/>
      <c r="CF66" s="1439">
        <f t="shared" si="6"/>
        <v>0</v>
      </c>
      <c r="CG66" s="1440"/>
      <c r="CH66" s="1440"/>
      <c r="CI66" s="1440"/>
      <c r="CJ66" s="1440"/>
      <c r="CK66" s="1441"/>
      <c r="CL66" s="1455">
        <f t="shared" si="7"/>
        <v>0</v>
      </c>
      <c r="CM66" s="1456"/>
      <c r="CN66" s="1456"/>
      <c r="CO66" s="1456"/>
      <c r="CP66" s="1456"/>
      <c r="CQ66" s="1457"/>
      <c r="CR66" s="1455">
        <f t="shared" si="8"/>
        <v>0</v>
      </c>
      <c r="CS66" s="1456"/>
      <c r="CT66" s="1456"/>
      <c r="CU66" s="1456"/>
      <c r="CV66" s="1456"/>
      <c r="CW66" s="1457"/>
      <c r="CX66" s="1455">
        <f t="shared" si="9"/>
        <v>0</v>
      </c>
      <c r="CY66" s="1456"/>
      <c r="CZ66" s="1456"/>
      <c r="DA66" s="1456"/>
      <c r="DB66" s="1456"/>
      <c r="DC66" s="1457"/>
      <c r="DD66" s="1436">
        <f t="shared" si="10"/>
        <v>0</v>
      </c>
      <c r="DE66" s="1437"/>
      <c r="DF66" s="1437"/>
      <c r="DG66" s="1437"/>
      <c r="DH66" s="1437"/>
      <c r="DI66" s="1454"/>
      <c r="DJ66" s="1436">
        <f t="shared" si="11"/>
        <v>0</v>
      </c>
      <c r="DK66" s="1437"/>
      <c r="DL66" s="1437"/>
      <c r="DM66" s="1437"/>
      <c r="DN66" s="1437"/>
      <c r="DO66" s="1454"/>
      <c r="DP66" s="1436">
        <f t="shared" si="12"/>
        <v>0</v>
      </c>
      <c r="DQ66" s="1437"/>
      <c r="DR66" s="1437"/>
      <c r="DS66" s="1437"/>
      <c r="DT66" s="1437"/>
      <c r="DU66" s="1438"/>
      <c r="DV66" s="455"/>
    </row>
    <row r="67" spans="1:126" s="453" customFormat="1" ht="36" customHeight="1" x14ac:dyDescent="0.35">
      <c r="A67" s="452"/>
      <c r="B67" s="1452"/>
      <c r="C67" s="1447"/>
      <c r="D67" s="1447"/>
      <c r="E67" s="1447"/>
      <c r="F67" s="1447"/>
      <c r="G67" s="1447"/>
      <c r="H67" s="1447"/>
      <c r="I67" s="1447"/>
      <c r="J67" s="1448"/>
      <c r="K67" s="1446"/>
      <c r="L67" s="1447"/>
      <c r="M67" s="1447"/>
      <c r="N67" s="1447"/>
      <c r="O67" s="1447"/>
      <c r="P67" s="1448"/>
      <c r="Q67" s="1453" t="str">
        <f t="shared" si="4"/>
        <v>No Device</v>
      </c>
      <c r="R67" s="1401"/>
      <c r="S67" s="1401"/>
      <c r="T67" s="1401"/>
      <c r="U67" s="1401"/>
      <c r="V67" s="1401"/>
      <c r="W67" s="1401"/>
      <c r="X67" s="1401"/>
      <c r="Y67" s="1401"/>
      <c r="Z67" s="1401"/>
      <c r="AA67" s="1401"/>
      <c r="AB67" s="1401"/>
      <c r="AC67" s="1401"/>
      <c r="AD67" s="1401"/>
      <c r="AE67" s="1401"/>
      <c r="AF67" s="1401"/>
      <c r="AG67" s="1401"/>
      <c r="AH67" s="1401"/>
      <c r="AI67" s="1401"/>
      <c r="AJ67" s="1401"/>
      <c r="AK67" s="1401"/>
      <c r="AL67" s="1401"/>
      <c r="AM67" s="1402"/>
      <c r="AN67" s="1446"/>
      <c r="AO67" s="1447"/>
      <c r="AP67" s="1447"/>
      <c r="AQ67" s="1447"/>
      <c r="AR67" s="1447"/>
      <c r="AS67" s="1448"/>
      <c r="AT67" s="1442"/>
      <c r="AU67" s="1443"/>
      <c r="AV67" s="1443"/>
      <c r="AW67" s="1443"/>
      <c r="AX67" s="1443"/>
      <c r="AY67" s="1443"/>
      <c r="AZ67" s="1443"/>
      <c r="BA67" s="1443"/>
      <c r="BB67" s="1443"/>
      <c r="BC67" s="1443"/>
      <c r="BD67" s="1444"/>
      <c r="BE67" s="1446"/>
      <c r="BF67" s="1447"/>
      <c r="BG67" s="1447"/>
      <c r="BH67" s="1447"/>
      <c r="BI67" s="1448"/>
      <c r="BJ67" s="1446"/>
      <c r="BK67" s="1447"/>
      <c r="BL67" s="1447"/>
      <c r="BM67" s="1448"/>
      <c r="BN67" s="1449" t="str">
        <f t="shared" si="5"/>
        <v>None</v>
      </c>
      <c r="BO67" s="1450"/>
      <c r="BP67" s="1450"/>
      <c r="BQ67" s="1450"/>
      <c r="BR67" s="1450"/>
      <c r="BS67" s="1450"/>
      <c r="BT67" s="1450"/>
      <c r="BU67" s="1450"/>
      <c r="BV67" s="1450"/>
      <c r="BW67" s="1450"/>
      <c r="BX67" s="1450"/>
      <c r="BY67" s="1450"/>
      <c r="BZ67" s="1450"/>
      <c r="CA67" s="1450"/>
      <c r="CB67" s="1450"/>
      <c r="CC67" s="1450"/>
      <c r="CD67" s="1450"/>
      <c r="CE67" s="1451"/>
      <c r="CF67" s="1439">
        <f t="shared" si="6"/>
        <v>0</v>
      </c>
      <c r="CG67" s="1440"/>
      <c r="CH67" s="1440"/>
      <c r="CI67" s="1440"/>
      <c r="CJ67" s="1440"/>
      <c r="CK67" s="1441"/>
      <c r="CL67" s="1455">
        <f t="shared" si="7"/>
        <v>0</v>
      </c>
      <c r="CM67" s="1456"/>
      <c r="CN67" s="1456"/>
      <c r="CO67" s="1456"/>
      <c r="CP67" s="1456"/>
      <c r="CQ67" s="1457"/>
      <c r="CR67" s="1455">
        <f t="shared" si="8"/>
        <v>0</v>
      </c>
      <c r="CS67" s="1456"/>
      <c r="CT67" s="1456"/>
      <c r="CU67" s="1456"/>
      <c r="CV67" s="1456"/>
      <c r="CW67" s="1457"/>
      <c r="CX67" s="1455">
        <f t="shared" si="9"/>
        <v>0</v>
      </c>
      <c r="CY67" s="1456"/>
      <c r="CZ67" s="1456"/>
      <c r="DA67" s="1456"/>
      <c r="DB67" s="1456"/>
      <c r="DC67" s="1457"/>
      <c r="DD67" s="1436">
        <f t="shared" si="10"/>
        <v>0</v>
      </c>
      <c r="DE67" s="1437"/>
      <c r="DF67" s="1437"/>
      <c r="DG67" s="1437"/>
      <c r="DH67" s="1437"/>
      <c r="DI67" s="1454"/>
      <c r="DJ67" s="1436">
        <f t="shared" si="11"/>
        <v>0</v>
      </c>
      <c r="DK67" s="1437"/>
      <c r="DL67" s="1437"/>
      <c r="DM67" s="1437"/>
      <c r="DN67" s="1437"/>
      <c r="DO67" s="1454"/>
      <c r="DP67" s="1436">
        <f t="shared" si="12"/>
        <v>0</v>
      </c>
      <c r="DQ67" s="1437"/>
      <c r="DR67" s="1437"/>
      <c r="DS67" s="1437"/>
      <c r="DT67" s="1437"/>
      <c r="DU67" s="1438"/>
      <c r="DV67" s="455"/>
    </row>
    <row r="68" spans="1:126" s="453" customFormat="1" ht="36" customHeight="1" x14ac:dyDescent="0.35">
      <c r="A68" s="452"/>
      <c r="B68" s="1452"/>
      <c r="C68" s="1447"/>
      <c r="D68" s="1447"/>
      <c r="E68" s="1447"/>
      <c r="F68" s="1447"/>
      <c r="G68" s="1447"/>
      <c r="H68" s="1447"/>
      <c r="I68" s="1447"/>
      <c r="J68" s="1448"/>
      <c r="K68" s="1446"/>
      <c r="L68" s="1447"/>
      <c r="M68" s="1447"/>
      <c r="N68" s="1447"/>
      <c r="O68" s="1447"/>
      <c r="P68" s="1448"/>
      <c r="Q68" s="1453" t="str">
        <f t="shared" si="4"/>
        <v>No Device</v>
      </c>
      <c r="R68" s="1401"/>
      <c r="S68" s="1401"/>
      <c r="T68" s="1401"/>
      <c r="U68" s="1401"/>
      <c r="V68" s="1401"/>
      <c r="W68" s="1401"/>
      <c r="X68" s="1401"/>
      <c r="Y68" s="1401"/>
      <c r="Z68" s="1401"/>
      <c r="AA68" s="1401"/>
      <c r="AB68" s="1401"/>
      <c r="AC68" s="1401"/>
      <c r="AD68" s="1401"/>
      <c r="AE68" s="1401"/>
      <c r="AF68" s="1401"/>
      <c r="AG68" s="1401"/>
      <c r="AH68" s="1401"/>
      <c r="AI68" s="1401"/>
      <c r="AJ68" s="1401"/>
      <c r="AK68" s="1401"/>
      <c r="AL68" s="1401"/>
      <c r="AM68" s="1402"/>
      <c r="AN68" s="1446"/>
      <c r="AO68" s="1447"/>
      <c r="AP68" s="1447"/>
      <c r="AQ68" s="1447"/>
      <c r="AR68" s="1447"/>
      <c r="AS68" s="1448"/>
      <c r="AT68" s="1442"/>
      <c r="AU68" s="1443"/>
      <c r="AV68" s="1443"/>
      <c r="AW68" s="1443"/>
      <c r="AX68" s="1443"/>
      <c r="AY68" s="1443"/>
      <c r="AZ68" s="1443"/>
      <c r="BA68" s="1443"/>
      <c r="BB68" s="1443"/>
      <c r="BC68" s="1443"/>
      <c r="BD68" s="1444"/>
      <c r="BE68" s="1446"/>
      <c r="BF68" s="1447"/>
      <c r="BG68" s="1447"/>
      <c r="BH68" s="1447"/>
      <c r="BI68" s="1448"/>
      <c r="BJ68" s="1446"/>
      <c r="BK68" s="1447"/>
      <c r="BL68" s="1447"/>
      <c r="BM68" s="1448"/>
      <c r="BN68" s="1449" t="str">
        <f t="shared" si="5"/>
        <v>None</v>
      </c>
      <c r="BO68" s="1450"/>
      <c r="BP68" s="1450"/>
      <c r="BQ68" s="1450"/>
      <c r="BR68" s="1450"/>
      <c r="BS68" s="1450"/>
      <c r="BT68" s="1450"/>
      <c r="BU68" s="1450"/>
      <c r="BV68" s="1450"/>
      <c r="BW68" s="1450"/>
      <c r="BX68" s="1450"/>
      <c r="BY68" s="1450"/>
      <c r="BZ68" s="1450"/>
      <c r="CA68" s="1450"/>
      <c r="CB68" s="1450"/>
      <c r="CC68" s="1450"/>
      <c r="CD68" s="1450"/>
      <c r="CE68" s="1451"/>
      <c r="CF68" s="1439">
        <f t="shared" si="6"/>
        <v>0</v>
      </c>
      <c r="CG68" s="1440"/>
      <c r="CH68" s="1440"/>
      <c r="CI68" s="1440"/>
      <c r="CJ68" s="1440"/>
      <c r="CK68" s="1441"/>
      <c r="CL68" s="1455">
        <f t="shared" si="7"/>
        <v>0</v>
      </c>
      <c r="CM68" s="1456"/>
      <c r="CN68" s="1456"/>
      <c r="CO68" s="1456"/>
      <c r="CP68" s="1456"/>
      <c r="CQ68" s="1457"/>
      <c r="CR68" s="1455">
        <f t="shared" si="8"/>
        <v>0</v>
      </c>
      <c r="CS68" s="1456"/>
      <c r="CT68" s="1456"/>
      <c r="CU68" s="1456"/>
      <c r="CV68" s="1456"/>
      <c r="CW68" s="1457"/>
      <c r="CX68" s="1455">
        <f t="shared" si="9"/>
        <v>0</v>
      </c>
      <c r="CY68" s="1456"/>
      <c r="CZ68" s="1456"/>
      <c r="DA68" s="1456"/>
      <c r="DB68" s="1456"/>
      <c r="DC68" s="1457"/>
      <c r="DD68" s="1436">
        <f t="shared" si="10"/>
        <v>0</v>
      </c>
      <c r="DE68" s="1437"/>
      <c r="DF68" s="1437"/>
      <c r="DG68" s="1437"/>
      <c r="DH68" s="1437"/>
      <c r="DI68" s="1454"/>
      <c r="DJ68" s="1436">
        <f t="shared" si="11"/>
        <v>0</v>
      </c>
      <c r="DK68" s="1437"/>
      <c r="DL68" s="1437"/>
      <c r="DM68" s="1437"/>
      <c r="DN68" s="1437"/>
      <c r="DO68" s="1454"/>
      <c r="DP68" s="1436">
        <f t="shared" si="12"/>
        <v>0</v>
      </c>
      <c r="DQ68" s="1437"/>
      <c r="DR68" s="1437"/>
      <c r="DS68" s="1437"/>
      <c r="DT68" s="1437"/>
      <c r="DU68" s="1438"/>
      <c r="DV68" s="456"/>
    </row>
    <row r="69" spans="1:126" s="453" customFormat="1" ht="36" customHeight="1" x14ac:dyDescent="0.35">
      <c r="A69" s="452"/>
      <c r="B69" s="1452"/>
      <c r="C69" s="1447"/>
      <c r="D69" s="1447"/>
      <c r="E69" s="1447"/>
      <c r="F69" s="1447"/>
      <c r="G69" s="1447"/>
      <c r="H69" s="1447"/>
      <c r="I69" s="1447"/>
      <c r="J69" s="1448"/>
      <c r="K69" s="1446"/>
      <c r="L69" s="1447"/>
      <c r="M69" s="1447"/>
      <c r="N69" s="1447"/>
      <c r="O69" s="1447"/>
      <c r="P69" s="1448"/>
      <c r="Q69" s="1453" t="str">
        <f t="shared" si="4"/>
        <v>No Device</v>
      </c>
      <c r="R69" s="1401"/>
      <c r="S69" s="1401"/>
      <c r="T69" s="1401"/>
      <c r="U69" s="1401"/>
      <c r="V69" s="1401"/>
      <c r="W69" s="1401"/>
      <c r="X69" s="1401"/>
      <c r="Y69" s="1401"/>
      <c r="Z69" s="1401"/>
      <c r="AA69" s="1401"/>
      <c r="AB69" s="1401"/>
      <c r="AC69" s="1401"/>
      <c r="AD69" s="1401"/>
      <c r="AE69" s="1401"/>
      <c r="AF69" s="1401"/>
      <c r="AG69" s="1401"/>
      <c r="AH69" s="1401"/>
      <c r="AI69" s="1401"/>
      <c r="AJ69" s="1401"/>
      <c r="AK69" s="1401"/>
      <c r="AL69" s="1401"/>
      <c r="AM69" s="1402"/>
      <c r="AN69" s="1446"/>
      <c r="AO69" s="1447"/>
      <c r="AP69" s="1447"/>
      <c r="AQ69" s="1447"/>
      <c r="AR69" s="1447"/>
      <c r="AS69" s="1448"/>
      <c r="AT69" s="1442"/>
      <c r="AU69" s="1443"/>
      <c r="AV69" s="1443"/>
      <c r="AW69" s="1443"/>
      <c r="AX69" s="1443"/>
      <c r="AY69" s="1443"/>
      <c r="AZ69" s="1443"/>
      <c r="BA69" s="1443"/>
      <c r="BB69" s="1443"/>
      <c r="BC69" s="1443"/>
      <c r="BD69" s="1444"/>
      <c r="BE69" s="1446"/>
      <c r="BF69" s="1447"/>
      <c r="BG69" s="1447"/>
      <c r="BH69" s="1447"/>
      <c r="BI69" s="1448"/>
      <c r="BJ69" s="1446"/>
      <c r="BK69" s="1447"/>
      <c r="BL69" s="1447"/>
      <c r="BM69" s="1448"/>
      <c r="BN69" s="1449" t="str">
        <f t="shared" si="5"/>
        <v>None</v>
      </c>
      <c r="BO69" s="1450"/>
      <c r="BP69" s="1450"/>
      <c r="BQ69" s="1450"/>
      <c r="BR69" s="1450"/>
      <c r="BS69" s="1450"/>
      <c r="BT69" s="1450"/>
      <c r="BU69" s="1450"/>
      <c r="BV69" s="1450"/>
      <c r="BW69" s="1450"/>
      <c r="BX69" s="1450"/>
      <c r="BY69" s="1450"/>
      <c r="BZ69" s="1450"/>
      <c r="CA69" s="1450"/>
      <c r="CB69" s="1450"/>
      <c r="CC69" s="1450"/>
      <c r="CD69" s="1450"/>
      <c r="CE69" s="1451"/>
      <c r="CF69" s="1439">
        <f t="shared" si="6"/>
        <v>0</v>
      </c>
      <c r="CG69" s="1440"/>
      <c r="CH69" s="1440"/>
      <c r="CI69" s="1440"/>
      <c r="CJ69" s="1440"/>
      <c r="CK69" s="1441"/>
      <c r="CL69" s="1455">
        <f t="shared" si="7"/>
        <v>0</v>
      </c>
      <c r="CM69" s="1456"/>
      <c r="CN69" s="1456"/>
      <c r="CO69" s="1456"/>
      <c r="CP69" s="1456"/>
      <c r="CQ69" s="1457"/>
      <c r="CR69" s="1455">
        <f t="shared" si="8"/>
        <v>0</v>
      </c>
      <c r="CS69" s="1456"/>
      <c r="CT69" s="1456"/>
      <c r="CU69" s="1456"/>
      <c r="CV69" s="1456"/>
      <c r="CW69" s="1457"/>
      <c r="CX69" s="1455">
        <f t="shared" si="9"/>
        <v>0</v>
      </c>
      <c r="CY69" s="1456"/>
      <c r="CZ69" s="1456"/>
      <c r="DA69" s="1456"/>
      <c r="DB69" s="1456"/>
      <c r="DC69" s="1457"/>
      <c r="DD69" s="1436">
        <f t="shared" si="10"/>
        <v>0</v>
      </c>
      <c r="DE69" s="1437"/>
      <c r="DF69" s="1437"/>
      <c r="DG69" s="1437"/>
      <c r="DH69" s="1437"/>
      <c r="DI69" s="1454"/>
      <c r="DJ69" s="1436">
        <f t="shared" si="11"/>
        <v>0</v>
      </c>
      <c r="DK69" s="1437"/>
      <c r="DL69" s="1437"/>
      <c r="DM69" s="1437"/>
      <c r="DN69" s="1437"/>
      <c r="DO69" s="1454"/>
      <c r="DP69" s="1436">
        <f t="shared" si="12"/>
        <v>0</v>
      </c>
      <c r="DQ69" s="1437"/>
      <c r="DR69" s="1437"/>
      <c r="DS69" s="1437"/>
      <c r="DT69" s="1437"/>
      <c r="DU69" s="1438"/>
      <c r="DV69" s="456"/>
    </row>
    <row r="70" spans="1:126" s="453" customFormat="1" ht="36" customHeight="1" x14ac:dyDescent="0.35">
      <c r="A70" s="452"/>
      <c r="B70" s="1452"/>
      <c r="C70" s="1447"/>
      <c r="D70" s="1447"/>
      <c r="E70" s="1447"/>
      <c r="F70" s="1447"/>
      <c r="G70" s="1447"/>
      <c r="H70" s="1447"/>
      <c r="I70" s="1447"/>
      <c r="J70" s="1448"/>
      <c r="K70" s="1446"/>
      <c r="L70" s="1447"/>
      <c r="M70" s="1447"/>
      <c r="N70" s="1447"/>
      <c r="O70" s="1447"/>
      <c r="P70" s="1448"/>
      <c r="Q70" s="1453" t="str">
        <f t="shared" si="4"/>
        <v>No Device</v>
      </c>
      <c r="R70" s="1401"/>
      <c r="S70" s="1401"/>
      <c r="T70" s="1401"/>
      <c r="U70" s="1401"/>
      <c r="V70" s="1401"/>
      <c r="W70" s="1401"/>
      <c r="X70" s="1401"/>
      <c r="Y70" s="1401"/>
      <c r="Z70" s="1401"/>
      <c r="AA70" s="1401"/>
      <c r="AB70" s="1401"/>
      <c r="AC70" s="1401"/>
      <c r="AD70" s="1401"/>
      <c r="AE70" s="1401"/>
      <c r="AF70" s="1401"/>
      <c r="AG70" s="1401"/>
      <c r="AH70" s="1401"/>
      <c r="AI70" s="1401"/>
      <c r="AJ70" s="1401"/>
      <c r="AK70" s="1401"/>
      <c r="AL70" s="1401"/>
      <c r="AM70" s="1402"/>
      <c r="AN70" s="1446"/>
      <c r="AO70" s="1447"/>
      <c r="AP70" s="1447"/>
      <c r="AQ70" s="1447"/>
      <c r="AR70" s="1447"/>
      <c r="AS70" s="1448"/>
      <c r="AT70" s="1442"/>
      <c r="AU70" s="1443"/>
      <c r="AV70" s="1443"/>
      <c r="AW70" s="1443"/>
      <c r="AX70" s="1443"/>
      <c r="AY70" s="1443"/>
      <c r="AZ70" s="1443"/>
      <c r="BA70" s="1443"/>
      <c r="BB70" s="1443"/>
      <c r="BC70" s="1443"/>
      <c r="BD70" s="1444"/>
      <c r="BE70" s="1446"/>
      <c r="BF70" s="1447"/>
      <c r="BG70" s="1447"/>
      <c r="BH70" s="1447"/>
      <c r="BI70" s="1448"/>
      <c r="BJ70" s="1446"/>
      <c r="BK70" s="1447"/>
      <c r="BL70" s="1447"/>
      <c r="BM70" s="1448"/>
      <c r="BN70" s="1449" t="str">
        <f t="shared" si="5"/>
        <v>None</v>
      </c>
      <c r="BO70" s="1450"/>
      <c r="BP70" s="1450"/>
      <c r="BQ70" s="1450"/>
      <c r="BR70" s="1450"/>
      <c r="BS70" s="1450"/>
      <c r="BT70" s="1450"/>
      <c r="BU70" s="1450"/>
      <c r="BV70" s="1450"/>
      <c r="BW70" s="1450"/>
      <c r="BX70" s="1450"/>
      <c r="BY70" s="1450"/>
      <c r="BZ70" s="1450"/>
      <c r="CA70" s="1450"/>
      <c r="CB70" s="1450"/>
      <c r="CC70" s="1450"/>
      <c r="CD70" s="1450"/>
      <c r="CE70" s="1451"/>
      <c r="CF70" s="1439">
        <f t="shared" si="6"/>
        <v>0</v>
      </c>
      <c r="CG70" s="1440"/>
      <c r="CH70" s="1440"/>
      <c r="CI70" s="1440"/>
      <c r="CJ70" s="1440"/>
      <c r="CK70" s="1441"/>
      <c r="CL70" s="1455">
        <f t="shared" si="7"/>
        <v>0</v>
      </c>
      <c r="CM70" s="1456"/>
      <c r="CN70" s="1456"/>
      <c r="CO70" s="1456"/>
      <c r="CP70" s="1456"/>
      <c r="CQ70" s="1457"/>
      <c r="CR70" s="1455">
        <f t="shared" si="8"/>
        <v>0</v>
      </c>
      <c r="CS70" s="1456"/>
      <c r="CT70" s="1456"/>
      <c r="CU70" s="1456"/>
      <c r="CV70" s="1456"/>
      <c r="CW70" s="1457"/>
      <c r="CX70" s="1455">
        <f t="shared" si="9"/>
        <v>0</v>
      </c>
      <c r="CY70" s="1456"/>
      <c r="CZ70" s="1456"/>
      <c r="DA70" s="1456"/>
      <c r="DB70" s="1456"/>
      <c r="DC70" s="1457"/>
      <c r="DD70" s="1436">
        <f t="shared" si="10"/>
        <v>0</v>
      </c>
      <c r="DE70" s="1437"/>
      <c r="DF70" s="1437"/>
      <c r="DG70" s="1437"/>
      <c r="DH70" s="1437"/>
      <c r="DI70" s="1454"/>
      <c r="DJ70" s="1436">
        <f t="shared" si="11"/>
        <v>0</v>
      </c>
      <c r="DK70" s="1437"/>
      <c r="DL70" s="1437"/>
      <c r="DM70" s="1437"/>
      <c r="DN70" s="1437"/>
      <c r="DO70" s="1454"/>
      <c r="DP70" s="1436">
        <f t="shared" si="12"/>
        <v>0</v>
      </c>
      <c r="DQ70" s="1437"/>
      <c r="DR70" s="1437"/>
      <c r="DS70" s="1437"/>
      <c r="DT70" s="1437"/>
      <c r="DU70" s="1438"/>
      <c r="DV70" s="456"/>
    </row>
    <row r="71" spans="1:126" s="453" customFormat="1" ht="36" customHeight="1" x14ac:dyDescent="0.35">
      <c r="A71" s="452"/>
      <c r="B71" s="1452"/>
      <c r="C71" s="1447"/>
      <c r="D71" s="1447"/>
      <c r="E71" s="1447"/>
      <c r="F71" s="1447"/>
      <c r="G71" s="1447"/>
      <c r="H71" s="1447"/>
      <c r="I71" s="1447"/>
      <c r="J71" s="1448"/>
      <c r="K71" s="1446"/>
      <c r="L71" s="1447"/>
      <c r="M71" s="1447"/>
      <c r="N71" s="1447"/>
      <c r="O71" s="1447"/>
      <c r="P71" s="1448"/>
      <c r="Q71" s="1453" t="str">
        <f t="shared" si="4"/>
        <v>No Device</v>
      </c>
      <c r="R71" s="1401"/>
      <c r="S71" s="1401"/>
      <c r="T71" s="1401"/>
      <c r="U71" s="1401"/>
      <c r="V71" s="1401"/>
      <c r="W71" s="1401"/>
      <c r="X71" s="1401"/>
      <c r="Y71" s="1401"/>
      <c r="Z71" s="1401"/>
      <c r="AA71" s="1401"/>
      <c r="AB71" s="1401"/>
      <c r="AC71" s="1401"/>
      <c r="AD71" s="1401"/>
      <c r="AE71" s="1401"/>
      <c r="AF71" s="1401"/>
      <c r="AG71" s="1401"/>
      <c r="AH71" s="1401"/>
      <c r="AI71" s="1401"/>
      <c r="AJ71" s="1401"/>
      <c r="AK71" s="1401"/>
      <c r="AL71" s="1401"/>
      <c r="AM71" s="1402"/>
      <c r="AN71" s="1446"/>
      <c r="AO71" s="1447"/>
      <c r="AP71" s="1447"/>
      <c r="AQ71" s="1447"/>
      <c r="AR71" s="1447"/>
      <c r="AS71" s="1448"/>
      <c r="AT71" s="1442"/>
      <c r="AU71" s="1443"/>
      <c r="AV71" s="1443"/>
      <c r="AW71" s="1443"/>
      <c r="AX71" s="1443"/>
      <c r="AY71" s="1443"/>
      <c r="AZ71" s="1443"/>
      <c r="BA71" s="1443"/>
      <c r="BB71" s="1443"/>
      <c r="BC71" s="1443"/>
      <c r="BD71" s="1444"/>
      <c r="BE71" s="1446"/>
      <c r="BF71" s="1447"/>
      <c r="BG71" s="1447"/>
      <c r="BH71" s="1447"/>
      <c r="BI71" s="1448"/>
      <c r="BJ71" s="1446"/>
      <c r="BK71" s="1447"/>
      <c r="BL71" s="1447"/>
      <c r="BM71" s="1448"/>
      <c r="BN71" s="1449" t="str">
        <f t="shared" si="5"/>
        <v>None</v>
      </c>
      <c r="BO71" s="1450"/>
      <c r="BP71" s="1450"/>
      <c r="BQ71" s="1450"/>
      <c r="BR71" s="1450"/>
      <c r="BS71" s="1450"/>
      <c r="BT71" s="1450"/>
      <c r="BU71" s="1450"/>
      <c r="BV71" s="1450"/>
      <c r="BW71" s="1450"/>
      <c r="BX71" s="1450"/>
      <c r="BY71" s="1450"/>
      <c r="BZ71" s="1450"/>
      <c r="CA71" s="1450"/>
      <c r="CB71" s="1450"/>
      <c r="CC71" s="1450"/>
      <c r="CD71" s="1450"/>
      <c r="CE71" s="1451"/>
      <c r="CF71" s="1439">
        <f t="shared" si="6"/>
        <v>0</v>
      </c>
      <c r="CG71" s="1440"/>
      <c r="CH71" s="1440"/>
      <c r="CI71" s="1440"/>
      <c r="CJ71" s="1440"/>
      <c r="CK71" s="1441"/>
      <c r="CL71" s="1455">
        <f t="shared" si="7"/>
        <v>0</v>
      </c>
      <c r="CM71" s="1456"/>
      <c r="CN71" s="1456"/>
      <c r="CO71" s="1456"/>
      <c r="CP71" s="1456"/>
      <c r="CQ71" s="1457"/>
      <c r="CR71" s="1455">
        <f t="shared" si="8"/>
        <v>0</v>
      </c>
      <c r="CS71" s="1456"/>
      <c r="CT71" s="1456"/>
      <c r="CU71" s="1456"/>
      <c r="CV71" s="1456"/>
      <c r="CW71" s="1457"/>
      <c r="CX71" s="1455">
        <f t="shared" si="9"/>
        <v>0</v>
      </c>
      <c r="CY71" s="1456"/>
      <c r="CZ71" s="1456"/>
      <c r="DA71" s="1456"/>
      <c r="DB71" s="1456"/>
      <c r="DC71" s="1457"/>
      <c r="DD71" s="1436">
        <f t="shared" si="10"/>
        <v>0</v>
      </c>
      <c r="DE71" s="1437"/>
      <c r="DF71" s="1437"/>
      <c r="DG71" s="1437"/>
      <c r="DH71" s="1437"/>
      <c r="DI71" s="1454"/>
      <c r="DJ71" s="1436">
        <f t="shared" si="11"/>
        <v>0</v>
      </c>
      <c r="DK71" s="1437"/>
      <c r="DL71" s="1437"/>
      <c r="DM71" s="1437"/>
      <c r="DN71" s="1437"/>
      <c r="DO71" s="1454"/>
      <c r="DP71" s="1436">
        <f t="shared" si="12"/>
        <v>0</v>
      </c>
      <c r="DQ71" s="1437"/>
      <c r="DR71" s="1437"/>
      <c r="DS71" s="1437"/>
      <c r="DT71" s="1437"/>
      <c r="DU71" s="1438"/>
      <c r="DV71" s="456"/>
    </row>
    <row r="72" spans="1:126" s="453" customFormat="1" ht="36" customHeight="1" x14ac:dyDescent="0.35">
      <c r="A72" s="452"/>
      <c r="B72" s="1452"/>
      <c r="C72" s="1447"/>
      <c r="D72" s="1447"/>
      <c r="E72" s="1447"/>
      <c r="F72" s="1447"/>
      <c r="G72" s="1447"/>
      <c r="H72" s="1447"/>
      <c r="I72" s="1447"/>
      <c r="J72" s="1448"/>
      <c r="K72" s="1446"/>
      <c r="L72" s="1447"/>
      <c r="M72" s="1447"/>
      <c r="N72" s="1447"/>
      <c r="O72" s="1447"/>
      <c r="P72" s="1448"/>
      <c r="Q72" s="1453" t="str">
        <f t="shared" si="4"/>
        <v>No Device</v>
      </c>
      <c r="R72" s="1401"/>
      <c r="S72" s="1401"/>
      <c r="T72" s="1401"/>
      <c r="U72" s="1401"/>
      <c r="V72" s="1401"/>
      <c r="W72" s="1401"/>
      <c r="X72" s="1401"/>
      <c r="Y72" s="1401"/>
      <c r="Z72" s="1401"/>
      <c r="AA72" s="1401"/>
      <c r="AB72" s="1401"/>
      <c r="AC72" s="1401"/>
      <c r="AD72" s="1401"/>
      <c r="AE72" s="1401"/>
      <c r="AF72" s="1401"/>
      <c r="AG72" s="1401"/>
      <c r="AH72" s="1401"/>
      <c r="AI72" s="1401"/>
      <c r="AJ72" s="1401"/>
      <c r="AK72" s="1401"/>
      <c r="AL72" s="1401"/>
      <c r="AM72" s="1402"/>
      <c r="AN72" s="1446"/>
      <c r="AO72" s="1447"/>
      <c r="AP72" s="1447"/>
      <c r="AQ72" s="1447"/>
      <c r="AR72" s="1447"/>
      <c r="AS72" s="1448"/>
      <c r="AT72" s="1442"/>
      <c r="AU72" s="1443"/>
      <c r="AV72" s="1443"/>
      <c r="AW72" s="1443"/>
      <c r="AX72" s="1443"/>
      <c r="AY72" s="1443"/>
      <c r="AZ72" s="1443"/>
      <c r="BA72" s="1443"/>
      <c r="BB72" s="1443"/>
      <c r="BC72" s="1443"/>
      <c r="BD72" s="1444"/>
      <c r="BE72" s="1446"/>
      <c r="BF72" s="1447"/>
      <c r="BG72" s="1447"/>
      <c r="BH72" s="1447"/>
      <c r="BI72" s="1448"/>
      <c r="BJ72" s="1446"/>
      <c r="BK72" s="1447"/>
      <c r="BL72" s="1447"/>
      <c r="BM72" s="1448"/>
      <c r="BN72" s="1449" t="str">
        <f t="shared" si="5"/>
        <v>None</v>
      </c>
      <c r="BO72" s="1450"/>
      <c r="BP72" s="1450"/>
      <c r="BQ72" s="1450"/>
      <c r="BR72" s="1450"/>
      <c r="BS72" s="1450"/>
      <c r="BT72" s="1450"/>
      <c r="BU72" s="1450"/>
      <c r="BV72" s="1450"/>
      <c r="BW72" s="1450"/>
      <c r="BX72" s="1450"/>
      <c r="BY72" s="1450"/>
      <c r="BZ72" s="1450"/>
      <c r="CA72" s="1450"/>
      <c r="CB72" s="1450"/>
      <c r="CC72" s="1450"/>
      <c r="CD72" s="1450"/>
      <c r="CE72" s="1451"/>
      <c r="CF72" s="1439">
        <f t="shared" si="6"/>
        <v>0</v>
      </c>
      <c r="CG72" s="1440"/>
      <c r="CH72" s="1440"/>
      <c r="CI72" s="1440"/>
      <c r="CJ72" s="1440"/>
      <c r="CK72" s="1441"/>
      <c r="CL72" s="1455">
        <f t="shared" si="7"/>
        <v>0</v>
      </c>
      <c r="CM72" s="1456"/>
      <c r="CN72" s="1456"/>
      <c r="CO72" s="1456"/>
      <c r="CP72" s="1456"/>
      <c r="CQ72" s="1457"/>
      <c r="CR72" s="1455">
        <f t="shared" si="8"/>
        <v>0</v>
      </c>
      <c r="CS72" s="1456"/>
      <c r="CT72" s="1456"/>
      <c r="CU72" s="1456"/>
      <c r="CV72" s="1456"/>
      <c r="CW72" s="1457"/>
      <c r="CX72" s="1455">
        <f t="shared" si="9"/>
        <v>0</v>
      </c>
      <c r="CY72" s="1456"/>
      <c r="CZ72" s="1456"/>
      <c r="DA72" s="1456"/>
      <c r="DB72" s="1456"/>
      <c r="DC72" s="1457"/>
      <c r="DD72" s="1436">
        <f t="shared" si="10"/>
        <v>0</v>
      </c>
      <c r="DE72" s="1437"/>
      <c r="DF72" s="1437"/>
      <c r="DG72" s="1437"/>
      <c r="DH72" s="1437"/>
      <c r="DI72" s="1454"/>
      <c r="DJ72" s="1436">
        <f t="shared" si="11"/>
        <v>0</v>
      </c>
      <c r="DK72" s="1437"/>
      <c r="DL72" s="1437"/>
      <c r="DM72" s="1437"/>
      <c r="DN72" s="1437"/>
      <c r="DO72" s="1454"/>
      <c r="DP72" s="1436">
        <f t="shared" si="12"/>
        <v>0</v>
      </c>
      <c r="DQ72" s="1437"/>
      <c r="DR72" s="1437"/>
      <c r="DS72" s="1437"/>
      <c r="DT72" s="1437"/>
      <c r="DU72" s="1438"/>
      <c r="DV72" s="456"/>
    </row>
    <row r="73" spans="1:126" s="453" customFormat="1" ht="36" customHeight="1" x14ac:dyDescent="0.35">
      <c r="A73" s="452"/>
      <c r="B73" s="1452"/>
      <c r="C73" s="1447"/>
      <c r="D73" s="1447"/>
      <c r="E73" s="1447"/>
      <c r="F73" s="1447"/>
      <c r="G73" s="1447"/>
      <c r="H73" s="1447"/>
      <c r="I73" s="1447"/>
      <c r="J73" s="1448"/>
      <c r="K73" s="1446"/>
      <c r="L73" s="1447"/>
      <c r="M73" s="1447"/>
      <c r="N73" s="1447"/>
      <c r="O73" s="1447"/>
      <c r="P73" s="1448"/>
      <c r="Q73" s="1453" t="str">
        <f t="shared" si="4"/>
        <v>No Device</v>
      </c>
      <c r="R73" s="1401"/>
      <c r="S73" s="1401"/>
      <c r="T73" s="1401"/>
      <c r="U73" s="1401"/>
      <c r="V73" s="1401"/>
      <c r="W73" s="1401"/>
      <c r="X73" s="1401"/>
      <c r="Y73" s="1401"/>
      <c r="Z73" s="1401"/>
      <c r="AA73" s="1401"/>
      <c r="AB73" s="1401"/>
      <c r="AC73" s="1401"/>
      <c r="AD73" s="1401"/>
      <c r="AE73" s="1401"/>
      <c r="AF73" s="1401"/>
      <c r="AG73" s="1401"/>
      <c r="AH73" s="1401"/>
      <c r="AI73" s="1401"/>
      <c r="AJ73" s="1401"/>
      <c r="AK73" s="1401"/>
      <c r="AL73" s="1401"/>
      <c r="AM73" s="1402"/>
      <c r="AN73" s="1446"/>
      <c r="AO73" s="1447"/>
      <c r="AP73" s="1447"/>
      <c r="AQ73" s="1447"/>
      <c r="AR73" s="1447"/>
      <c r="AS73" s="1448"/>
      <c r="AT73" s="1442"/>
      <c r="AU73" s="1443"/>
      <c r="AV73" s="1443"/>
      <c r="AW73" s="1443"/>
      <c r="AX73" s="1443"/>
      <c r="AY73" s="1443"/>
      <c r="AZ73" s="1443"/>
      <c r="BA73" s="1443"/>
      <c r="BB73" s="1443"/>
      <c r="BC73" s="1443"/>
      <c r="BD73" s="1444"/>
      <c r="BE73" s="1446"/>
      <c r="BF73" s="1447"/>
      <c r="BG73" s="1447"/>
      <c r="BH73" s="1447"/>
      <c r="BI73" s="1448"/>
      <c r="BJ73" s="1446"/>
      <c r="BK73" s="1447"/>
      <c r="BL73" s="1447"/>
      <c r="BM73" s="1448"/>
      <c r="BN73" s="1449" t="str">
        <f t="shared" si="5"/>
        <v>None</v>
      </c>
      <c r="BO73" s="1450"/>
      <c r="BP73" s="1450"/>
      <c r="BQ73" s="1450"/>
      <c r="BR73" s="1450"/>
      <c r="BS73" s="1450"/>
      <c r="BT73" s="1450"/>
      <c r="BU73" s="1450"/>
      <c r="BV73" s="1450"/>
      <c r="BW73" s="1450"/>
      <c r="BX73" s="1450"/>
      <c r="BY73" s="1450"/>
      <c r="BZ73" s="1450"/>
      <c r="CA73" s="1450"/>
      <c r="CB73" s="1450"/>
      <c r="CC73" s="1450"/>
      <c r="CD73" s="1450"/>
      <c r="CE73" s="1451"/>
      <c r="CF73" s="1439">
        <f t="shared" si="6"/>
        <v>0</v>
      </c>
      <c r="CG73" s="1440"/>
      <c r="CH73" s="1440"/>
      <c r="CI73" s="1440"/>
      <c r="CJ73" s="1440"/>
      <c r="CK73" s="1441"/>
      <c r="CL73" s="1455">
        <f t="shared" si="7"/>
        <v>0</v>
      </c>
      <c r="CM73" s="1456"/>
      <c r="CN73" s="1456"/>
      <c r="CO73" s="1456"/>
      <c r="CP73" s="1456"/>
      <c r="CQ73" s="1457"/>
      <c r="CR73" s="1455">
        <f t="shared" si="8"/>
        <v>0</v>
      </c>
      <c r="CS73" s="1456"/>
      <c r="CT73" s="1456"/>
      <c r="CU73" s="1456"/>
      <c r="CV73" s="1456"/>
      <c r="CW73" s="1457"/>
      <c r="CX73" s="1455">
        <f t="shared" si="9"/>
        <v>0</v>
      </c>
      <c r="CY73" s="1456"/>
      <c r="CZ73" s="1456"/>
      <c r="DA73" s="1456"/>
      <c r="DB73" s="1456"/>
      <c r="DC73" s="1457"/>
      <c r="DD73" s="1436">
        <f t="shared" si="10"/>
        <v>0</v>
      </c>
      <c r="DE73" s="1437"/>
      <c r="DF73" s="1437"/>
      <c r="DG73" s="1437"/>
      <c r="DH73" s="1437"/>
      <c r="DI73" s="1454"/>
      <c r="DJ73" s="1436">
        <f t="shared" si="11"/>
        <v>0</v>
      </c>
      <c r="DK73" s="1437"/>
      <c r="DL73" s="1437"/>
      <c r="DM73" s="1437"/>
      <c r="DN73" s="1437"/>
      <c r="DO73" s="1454"/>
      <c r="DP73" s="1436">
        <f t="shared" si="12"/>
        <v>0</v>
      </c>
      <c r="DQ73" s="1437"/>
      <c r="DR73" s="1437"/>
      <c r="DS73" s="1437"/>
      <c r="DT73" s="1437"/>
      <c r="DU73" s="1438"/>
      <c r="DV73" s="456"/>
    </row>
    <row r="74" spans="1:126" s="453" customFormat="1" ht="36" customHeight="1" x14ac:dyDescent="0.35">
      <c r="A74" s="452"/>
      <c r="B74" s="1452"/>
      <c r="C74" s="1447"/>
      <c r="D74" s="1447"/>
      <c r="E74" s="1447"/>
      <c r="F74" s="1447"/>
      <c r="G74" s="1447"/>
      <c r="H74" s="1447"/>
      <c r="I74" s="1447"/>
      <c r="J74" s="1448"/>
      <c r="K74" s="1446"/>
      <c r="L74" s="1447"/>
      <c r="M74" s="1447"/>
      <c r="N74" s="1447"/>
      <c r="O74" s="1447"/>
      <c r="P74" s="1448"/>
      <c r="Q74" s="1453" t="str">
        <f t="shared" si="4"/>
        <v>No Device</v>
      </c>
      <c r="R74" s="1401"/>
      <c r="S74" s="1401"/>
      <c r="T74" s="1401"/>
      <c r="U74" s="1401"/>
      <c r="V74" s="1401"/>
      <c r="W74" s="1401"/>
      <c r="X74" s="1401"/>
      <c r="Y74" s="1401"/>
      <c r="Z74" s="1401"/>
      <c r="AA74" s="1401"/>
      <c r="AB74" s="1401"/>
      <c r="AC74" s="1401"/>
      <c r="AD74" s="1401"/>
      <c r="AE74" s="1401"/>
      <c r="AF74" s="1401"/>
      <c r="AG74" s="1401"/>
      <c r="AH74" s="1401"/>
      <c r="AI74" s="1401"/>
      <c r="AJ74" s="1401"/>
      <c r="AK74" s="1401"/>
      <c r="AL74" s="1401"/>
      <c r="AM74" s="1402"/>
      <c r="AN74" s="1446"/>
      <c r="AO74" s="1447"/>
      <c r="AP74" s="1447"/>
      <c r="AQ74" s="1447"/>
      <c r="AR74" s="1447"/>
      <c r="AS74" s="1448"/>
      <c r="AT74" s="1442"/>
      <c r="AU74" s="1443"/>
      <c r="AV74" s="1443"/>
      <c r="AW74" s="1443"/>
      <c r="AX74" s="1443"/>
      <c r="AY74" s="1443"/>
      <c r="AZ74" s="1443"/>
      <c r="BA74" s="1443"/>
      <c r="BB74" s="1443"/>
      <c r="BC74" s="1443"/>
      <c r="BD74" s="1444"/>
      <c r="BE74" s="1446"/>
      <c r="BF74" s="1447"/>
      <c r="BG74" s="1447"/>
      <c r="BH74" s="1447"/>
      <c r="BI74" s="1448"/>
      <c r="BJ74" s="1446"/>
      <c r="BK74" s="1447"/>
      <c r="BL74" s="1447"/>
      <c r="BM74" s="1448"/>
      <c r="BN74" s="1449" t="str">
        <f t="shared" si="5"/>
        <v>None</v>
      </c>
      <c r="BO74" s="1450"/>
      <c r="BP74" s="1450"/>
      <c r="BQ74" s="1450"/>
      <c r="BR74" s="1450"/>
      <c r="BS74" s="1450"/>
      <c r="BT74" s="1450"/>
      <c r="BU74" s="1450"/>
      <c r="BV74" s="1450"/>
      <c r="BW74" s="1450"/>
      <c r="BX74" s="1450"/>
      <c r="BY74" s="1450"/>
      <c r="BZ74" s="1450"/>
      <c r="CA74" s="1450"/>
      <c r="CB74" s="1450"/>
      <c r="CC74" s="1450"/>
      <c r="CD74" s="1450"/>
      <c r="CE74" s="1451"/>
      <c r="CF74" s="1439">
        <f t="shared" si="6"/>
        <v>0</v>
      </c>
      <c r="CG74" s="1440"/>
      <c r="CH74" s="1440"/>
      <c r="CI74" s="1440"/>
      <c r="CJ74" s="1440"/>
      <c r="CK74" s="1441"/>
      <c r="CL74" s="1455">
        <f t="shared" si="7"/>
        <v>0</v>
      </c>
      <c r="CM74" s="1456"/>
      <c r="CN74" s="1456"/>
      <c r="CO74" s="1456"/>
      <c r="CP74" s="1456"/>
      <c r="CQ74" s="1457"/>
      <c r="CR74" s="1455">
        <f t="shared" si="8"/>
        <v>0</v>
      </c>
      <c r="CS74" s="1456"/>
      <c r="CT74" s="1456"/>
      <c r="CU74" s="1456"/>
      <c r="CV74" s="1456"/>
      <c r="CW74" s="1457"/>
      <c r="CX74" s="1455">
        <f t="shared" si="9"/>
        <v>0</v>
      </c>
      <c r="CY74" s="1456"/>
      <c r="CZ74" s="1456"/>
      <c r="DA74" s="1456"/>
      <c r="DB74" s="1456"/>
      <c r="DC74" s="1457"/>
      <c r="DD74" s="1436">
        <f t="shared" si="10"/>
        <v>0</v>
      </c>
      <c r="DE74" s="1437"/>
      <c r="DF74" s="1437"/>
      <c r="DG74" s="1437"/>
      <c r="DH74" s="1437"/>
      <c r="DI74" s="1454"/>
      <c r="DJ74" s="1436">
        <f t="shared" si="11"/>
        <v>0</v>
      </c>
      <c r="DK74" s="1437"/>
      <c r="DL74" s="1437"/>
      <c r="DM74" s="1437"/>
      <c r="DN74" s="1437"/>
      <c r="DO74" s="1454"/>
      <c r="DP74" s="1436">
        <f t="shared" si="12"/>
        <v>0</v>
      </c>
      <c r="DQ74" s="1437"/>
      <c r="DR74" s="1437"/>
      <c r="DS74" s="1437"/>
      <c r="DT74" s="1437"/>
      <c r="DU74" s="1438"/>
      <c r="DV74" s="456"/>
    </row>
    <row r="75" spans="1:126" s="453" customFormat="1" ht="36" customHeight="1" x14ac:dyDescent="0.35">
      <c r="A75" s="452"/>
      <c r="B75" s="1452"/>
      <c r="C75" s="1447"/>
      <c r="D75" s="1447"/>
      <c r="E75" s="1447"/>
      <c r="F75" s="1447"/>
      <c r="G75" s="1447"/>
      <c r="H75" s="1447"/>
      <c r="I75" s="1447"/>
      <c r="J75" s="1448"/>
      <c r="K75" s="1446"/>
      <c r="L75" s="1447"/>
      <c r="M75" s="1447"/>
      <c r="N75" s="1447"/>
      <c r="O75" s="1447"/>
      <c r="P75" s="1448"/>
      <c r="Q75" s="1453" t="str">
        <f t="shared" si="4"/>
        <v>No Device</v>
      </c>
      <c r="R75" s="1401"/>
      <c r="S75" s="1401"/>
      <c r="T75" s="1401"/>
      <c r="U75" s="1401"/>
      <c r="V75" s="1401"/>
      <c r="W75" s="1401"/>
      <c r="X75" s="1401"/>
      <c r="Y75" s="1401"/>
      <c r="Z75" s="1401"/>
      <c r="AA75" s="1401"/>
      <c r="AB75" s="1401"/>
      <c r="AC75" s="1401"/>
      <c r="AD75" s="1401"/>
      <c r="AE75" s="1401"/>
      <c r="AF75" s="1401"/>
      <c r="AG75" s="1401"/>
      <c r="AH75" s="1401"/>
      <c r="AI75" s="1401"/>
      <c r="AJ75" s="1401"/>
      <c r="AK75" s="1401"/>
      <c r="AL75" s="1401"/>
      <c r="AM75" s="1402"/>
      <c r="AN75" s="1446"/>
      <c r="AO75" s="1447"/>
      <c r="AP75" s="1447"/>
      <c r="AQ75" s="1447"/>
      <c r="AR75" s="1447"/>
      <c r="AS75" s="1448"/>
      <c r="AT75" s="1442"/>
      <c r="AU75" s="1443"/>
      <c r="AV75" s="1443"/>
      <c r="AW75" s="1443"/>
      <c r="AX75" s="1443"/>
      <c r="AY75" s="1443"/>
      <c r="AZ75" s="1443"/>
      <c r="BA75" s="1443"/>
      <c r="BB75" s="1443"/>
      <c r="BC75" s="1443"/>
      <c r="BD75" s="1444"/>
      <c r="BE75" s="1446"/>
      <c r="BF75" s="1447"/>
      <c r="BG75" s="1447"/>
      <c r="BH75" s="1447"/>
      <c r="BI75" s="1448"/>
      <c r="BJ75" s="1446"/>
      <c r="BK75" s="1447"/>
      <c r="BL75" s="1447"/>
      <c r="BM75" s="1448"/>
      <c r="BN75" s="1449" t="str">
        <f t="shared" si="5"/>
        <v>None</v>
      </c>
      <c r="BO75" s="1450"/>
      <c r="BP75" s="1450"/>
      <c r="BQ75" s="1450"/>
      <c r="BR75" s="1450"/>
      <c r="BS75" s="1450"/>
      <c r="BT75" s="1450"/>
      <c r="BU75" s="1450"/>
      <c r="BV75" s="1450"/>
      <c r="BW75" s="1450"/>
      <c r="BX75" s="1450"/>
      <c r="BY75" s="1450"/>
      <c r="BZ75" s="1450"/>
      <c r="CA75" s="1450"/>
      <c r="CB75" s="1450"/>
      <c r="CC75" s="1450"/>
      <c r="CD75" s="1450"/>
      <c r="CE75" s="1451"/>
      <c r="CF75" s="1439">
        <f t="shared" si="6"/>
        <v>0</v>
      </c>
      <c r="CG75" s="1440"/>
      <c r="CH75" s="1440"/>
      <c r="CI75" s="1440"/>
      <c r="CJ75" s="1440"/>
      <c r="CK75" s="1441"/>
      <c r="CL75" s="1455">
        <f t="shared" si="7"/>
        <v>0</v>
      </c>
      <c r="CM75" s="1456"/>
      <c r="CN75" s="1456"/>
      <c r="CO75" s="1456"/>
      <c r="CP75" s="1456"/>
      <c r="CQ75" s="1457"/>
      <c r="CR75" s="1455">
        <f t="shared" si="8"/>
        <v>0</v>
      </c>
      <c r="CS75" s="1456"/>
      <c r="CT75" s="1456"/>
      <c r="CU75" s="1456"/>
      <c r="CV75" s="1456"/>
      <c r="CW75" s="1457"/>
      <c r="CX75" s="1455">
        <f t="shared" si="9"/>
        <v>0</v>
      </c>
      <c r="CY75" s="1456"/>
      <c r="CZ75" s="1456"/>
      <c r="DA75" s="1456"/>
      <c r="DB75" s="1456"/>
      <c r="DC75" s="1457"/>
      <c r="DD75" s="1436">
        <f t="shared" si="10"/>
        <v>0</v>
      </c>
      <c r="DE75" s="1437"/>
      <c r="DF75" s="1437"/>
      <c r="DG75" s="1437"/>
      <c r="DH75" s="1437"/>
      <c r="DI75" s="1454"/>
      <c r="DJ75" s="1436">
        <f t="shared" si="11"/>
        <v>0</v>
      </c>
      <c r="DK75" s="1437"/>
      <c r="DL75" s="1437"/>
      <c r="DM75" s="1437"/>
      <c r="DN75" s="1437"/>
      <c r="DO75" s="1454"/>
      <c r="DP75" s="1436">
        <f t="shared" si="12"/>
        <v>0</v>
      </c>
      <c r="DQ75" s="1437"/>
      <c r="DR75" s="1437"/>
      <c r="DS75" s="1437"/>
      <c r="DT75" s="1437"/>
      <c r="DU75" s="1438"/>
      <c r="DV75" s="456"/>
    </row>
    <row r="76" spans="1:126" s="453" customFormat="1" ht="36" customHeight="1" x14ac:dyDescent="0.35">
      <c r="A76" s="452"/>
      <c r="B76" s="1452"/>
      <c r="C76" s="1447"/>
      <c r="D76" s="1447"/>
      <c r="E76" s="1447"/>
      <c r="F76" s="1447"/>
      <c r="G76" s="1447"/>
      <c r="H76" s="1447"/>
      <c r="I76" s="1447"/>
      <c r="J76" s="1448"/>
      <c r="K76" s="1446"/>
      <c r="L76" s="1447"/>
      <c r="M76" s="1447"/>
      <c r="N76" s="1447"/>
      <c r="O76" s="1447"/>
      <c r="P76" s="1448"/>
      <c r="Q76" s="1453" t="str">
        <f t="shared" si="4"/>
        <v>No Device</v>
      </c>
      <c r="R76" s="1401"/>
      <c r="S76" s="1401"/>
      <c r="T76" s="1401"/>
      <c r="U76" s="1401"/>
      <c r="V76" s="1401"/>
      <c r="W76" s="1401"/>
      <c r="X76" s="1401"/>
      <c r="Y76" s="1401"/>
      <c r="Z76" s="1401"/>
      <c r="AA76" s="1401"/>
      <c r="AB76" s="1401"/>
      <c r="AC76" s="1401"/>
      <c r="AD76" s="1401"/>
      <c r="AE76" s="1401"/>
      <c r="AF76" s="1401"/>
      <c r="AG76" s="1401"/>
      <c r="AH76" s="1401"/>
      <c r="AI76" s="1401"/>
      <c r="AJ76" s="1401"/>
      <c r="AK76" s="1401"/>
      <c r="AL76" s="1401"/>
      <c r="AM76" s="1402"/>
      <c r="AN76" s="1446"/>
      <c r="AO76" s="1447"/>
      <c r="AP76" s="1447"/>
      <c r="AQ76" s="1447"/>
      <c r="AR76" s="1447"/>
      <c r="AS76" s="1448"/>
      <c r="AT76" s="1442"/>
      <c r="AU76" s="1443"/>
      <c r="AV76" s="1443"/>
      <c r="AW76" s="1443"/>
      <c r="AX76" s="1443"/>
      <c r="AY76" s="1443"/>
      <c r="AZ76" s="1443"/>
      <c r="BA76" s="1443"/>
      <c r="BB76" s="1443"/>
      <c r="BC76" s="1443"/>
      <c r="BD76" s="1444"/>
      <c r="BE76" s="1446"/>
      <c r="BF76" s="1447"/>
      <c r="BG76" s="1447"/>
      <c r="BH76" s="1447"/>
      <c r="BI76" s="1448"/>
      <c r="BJ76" s="1446"/>
      <c r="BK76" s="1447"/>
      <c r="BL76" s="1447"/>
      <c r="BM76" s="1448"/>
      <c r="BN76" s="1449" t="str">
        <f t="shared" si="5"/>
        <v>None</v>
      </c>
      <c r="BO76" s="1450"/>
      <c r="BP76" s="1450"/>
      <c r="BQ76" s="1450"/>
      <c r="BR76" s="1450"/>
      <c r="BS76" s="1450"/>
      <c r="BT76" s="1450"/>
      <c r="BU76" s="1450"/>
      <c r="BV76" s="1450"/>
      <c r="BW76" s="1450"/>
      <c r="BX76" s="1450"/>
      <c r="BY76" s="1450"/>
      <c r="BZ76" s="1450"/>
      <c r="CA76" s="1450"/>
      <c r="CB76" s="1450"/>
      <c r="CC76" s="1450"/>
      <c r="CD76" s="1450"/>
      <c r="CE76" s="1451"/>
      <c r="CF76" s="1439">
        <f t="shared" si="6"/>
        <v>0</v>
      </c>
      <c r="CG76" s="1440"/>
      <c r="CH76" s="1440"/>
      <c r="CI76" s="1440"/>
      <c r="CJ76" s="1440"/>
      <c r="CK76" s="1441"/>
      <c r="CL76" s="1455">
        <f t="shared" si="7"/>
        <v>0</v>
      </c>
      <c r="CM76" s="1456"/>
      <c r="CN76" s="1456"/>
      <c r="CO76" s="1456"/>
      <c r="CP76" s="1456"/>
      <c r="CQ76" s="1457"/>
      <c r="CR76" s="1455">
        <f t="shared" si="8"/>
        <v>0</v>
      </c>
      <c r="CS76" s="1456"/>
      <c r="CT76" s="1456"/>
      <c r="CU76" s="1456"/>
      <c r="CV76" s="1456"/>
      <c r="CW76" s="1457"/>
      <c r="CX76" s="1455">
        <f t="shared" si="9"/>
        <v>0</v>
      </c>
      <c r="CY76" s="1456"/>
      <c r="CZ76" s="1456"/>
      <c r="DA76" s="1456"/>
      <c r="DB76" s="1456"/>
      <c r="DC76" s="1457"/>
      <c r="DD76" s="1436">
        <f t="shared" si="10"/>
        <v>0</v>
      </c>
      <c r="DE76" s="1437"/>
      <c r="DF76" s="1437"/>
      <c r="DG76" s="1437"/>
      <c r="DH76" s="1437"/>
      <c r="DI76" s="1454"/>
      <c r="DJ76" s="1436">
        <f t="shared" si="11"/>
        <v>0</v>
      </c>
      <c r="DK76" s="1437"/>
      <c r="DL76" s="1437"/>
      <c r="DM76" s="1437"/>
      <c r="DN76" s="1437"/>
      <c r="DO76" s="1454"/>
      <c r="DP76" s="1436">
        <f t="shared" si="12"/>
        <v>0</v>
      </c>
      <c r="DQ76" s="1437"/>
      <c r="DR76" s="1437"/>
      <c r="DS76" s="1437"/>
      <c r="DT76" s="1437"/>
      <c r="DU76" s="1438"/>
      <c r="DV76" s="456"/>
    </row>
    <row r="77" spans="1:126" s="453" customFormat="1" ht="36" customHeight="1" x14ac:dyDescent="0.35">
      <c r="A77" s="452"/>
      <c r="B77" s="1452"/>
      <c r="C77" s="1447"/>
      <c r="D77" s="1447"/>
      <c r="E77" s="1447"/>
      <c r="F77" s="1447"/>
      <c r="G77" s="1447"/>
      <c r="H77" s="1447"/>
      <c r="I77" s="1447"/>
      <c r="J77" s="1448"/>
      <c r="K77" s="1446"/>
      <c r="L77" s="1447"/>
      <c r="M77" s="1447"/>
      <c r="N77" s="1447"/>
      <c r="O77" s="1447"/>
      <c r="P77" s="1448"/>
      <c r="Q77" s="1453" t="str">
        <f t="shared" si="4"/>
        <v>No Device</v>
      </c>
      <c r="R77" s="1401"/>
      <c r="S77" s="1401"/>
      <c r="T77" s="1401"/>
      <c r="U77" s="1401"/>
      <c r="V77" s="1401"/>
      <c r="W77" s="1401"/>
      <c r="X77" s="1401"/>
      <c r="Y77" s="1401"/>
      <c r="Z77" s="1401"/>
      <c r="AA77" s="1401"/>
      <c r="AB77" s="1401"/>
      <c r="AC77" s="1401"/>
      <c r="AD77" s="1401"/>
      <c r="AE77" s="1401"/>
      <c r="AF77" s="1401"/>
      <c r="AG77" s="1401"/>
      <c r="AH77" s="1401"/>
      <c r="AI77" s="1401"/>
      <c r="AJ77" s="1401"/>
      <c r="AK77" s="1401"/>
      <c r="AL77" s="1401"/>
      <c r="AM77" s="1402"/>
      <c r="AN77" s="1446"/>
      <c r="AO77" s="1447"/>
      <c r="AP77" s="1447"/>
      <c r="AQ77" s="1447"/>
      <c r="AR77" s="1447"/>
      <c r="AS77" s="1448"/>
      <c r="AT77" s="1442"/>
      <c r="AU77" s="1443"/>
      <c r="AV77" s="1443"/>
      <c r="AW77" s="1443"/>
      <c r="AX77" s="1443"/>
      <c r="AY77" s="1443"/>
      <c r="AZ77" s="1443"/>
      <c r="BA77" s="1443"/>
      <c r="BB77" s="1443"/>
      <c r="BC77" s="1443"/>
      <c r="BD77" s="1444"/>
      <c r="BE77" s="1446"/>
      <c r="BF77" s="1447"/>
      <c r="BG77" s="1447"/>
      <c r="BH77" s="1447"/>
      <c r="BI77" s="1448"/>
      <c r="BJ77" s="1446"/>
      <c r="BK77" s="1447"/>
      <c r="BL77" s="1447"/>
      <c r="BM77" s="1448"/>
      <c r="BN77" s="1449" t="str">
        <f t="shared" si="5"/>
        <v>None</v>
      </c>
      <c r="BO77" s="1450"/>
      <c r="BP77" s="1450"/>
      <c r="BQ77" s="1450"/>
      <c r="BR77" s="1450"/>
      <c r="BS77" s="1450"/>
      <c r="BT77" s="1450"/>
      <c r="BU77" s="1450"/>
      <c r="BV77" s="1450"/>
      <c r="BW77" s="1450"/>
      <c r="BX77" s="1450"/>
      <c r="BY77" s="1450"/>
      <c r="BZ77" s="1450"/>
      <c r="CA77" s="1450"/>
      <c r="CB77" s="1450"/>
      <c r="CC77" s="1450"/>
      <c r="CD77" s="1450"/>
      <c r="CE77" s="1451"/>
      <c r="CF77" s="1439">
        <f t="shared" si="6"/>
        <v>0</v>
      </c>
      <c r="CG77" s="1440"/>
      <c r="CH77" s="1440"/>
      <c r="CI77" s="1440"/>
      <c r="CJ77" s="1440"/>
      <c r="CK77" s="1441"/>
      <c r="CL77" s="1455">
        <f t="shared" si="7"/>
        <v>0</v>
      </c>
      <c r="CM77" s="1456"/>
      <c r="CN77" s="1456"/>
      <c r="CO77" s="1456"/>
      <c r="CP77" s="1456"/>
      <c r="CQ77" s="1457"/>
      <c r="CR77" s="1455">
        <f t="shared" si="8"/>
        <v>0</v>
      </c>
      <c r="CS77" s="1456"/>
      <c r="CT77" s="1456"/>
      <c r="CU77" s="1456"/>
      <c r="CV77" s="1456"/>
      <c r="CW77" s="1457"/>
      <c r="CX77" s="1455">
        <f t="shared" si="9"/>
        <v>0</v>
      </c>
      <c r="CY77" s="1456"/>
      <c r="CZ77" s="1456"/>
      <c r="DA77" s="1456"/>
      <c r="DB77" s="1456"/>
      <c r="DC77" s="1457"/>
      <c r="DD77" s="1436">
        <f t="shared" si="10"/>
        <v>0</v>
      </c>
      <c r="DE77" s="1437"/>
      <c r="DF77" s="1437"/>
      <c r="DG77" s="1437"/>
      <c r="DH77" s="1437"/>
      <c r="DI77" s="1454"/>
      <c r="DJ77" s="1436">
        <f t="shared" si="11"/>
        <v>0</v>
      </c>
      <c r="DK77" s="1437"/>
      <c r="DL77" s="1437"/>
      <c r="DM77" s="1437"/>
      <c r="DN77" s="1437"/>
      <c r="DO77" s="1454"/>
      <c r="DP77" s="1436">
        <f t="shared" si="12"/>
        <v>0</v>
      </c>
      <c r="DQ77" s="1437"/>
      <c r="DR77" s="1437"/>
      <c r="DS77" s="1437"/>
      <c r="DT77" s="1437"/>
      <c r="DU77" s="1438"/>
      <c r="DV77" s="456"/>
    </row>
    <row r="78" spans="1:126" s="453" customFormat="1" ht="36" customHeight="1" x14ac:dyDescent="0.35">
      <c r="A78" s="452"/>
      <c r="B78" s="1452"/>
      <c r="C78" s="1447"/>
      <c r="D78" s="1447"/>
      <c r="E78" s="1447"/>
      <c r="F78" s="1447"/>
      <c r="G78" s="1447"/>
      <c r="H78" s="1447"/>
      <c r="I78" s="1447"/>
      <c r="J78" s="1448"/>
      <c r="K78" s="1446"/>
      <c r="L78" s="1447"/>
      <c r="M78" s="1447"/>
      <c r="N78" s="1447"/>
      <c r="O78" s="1447"/>
      <c r="P78" s="1448"/>
      <c r="Q78" s="1453" t="str">
        <f t="shared" si="4"/>
        <v>No Device</v>
      </c>
      <c r="R78" s="1401"/>
      <c r="S78" s="1401"/>
      <c r="T78" s="1401"/>
      <c r="U78" s="1401"/>
      <c r="V78" s="1401"/>
      <c r="W78" s="1401"/>
      <c r="X78" s="1401"/>
      <c r="Y78" s="1401"/>
      <c r="Z78" s="1401"/>
      <c r="AA78" s="1401"/>
      <c r="AB78" s="1401"/>
      <c r="AC78" s="1401"/>
      <c r="AD78" s="1401"/>
      <c r="AE78" s="1401"/>
      <c r="AF78" s="1401"/>
      <c r="AG78" s="1401"/>
      <c r="AH78" s="1401"/>
      <c r="AI78" s="1401"/>
      <c r="AJ78" s="1401"/>
      <c r="AK78" s="1401"/>
      <c r="AL78" s="1401"/>
      <c r="AM78" s="1402"/>
      <c r="AN78" s="1446"/>
      <c r="AO78" s="1447"/>
      <c r="AP78" s="1447"/>
      <c r="AQ78" s="1447"/>
      <c r="AR78" s="1447"/>
      <c r="AS78" s="1448"/>
      <c r="AT78" s="1442"/>
      <c r="AU78" s="1443"/>
      <c r="AV78" s="1443"/>
      <c r="AW78" s="1443"/>
      <c r="AX78" s="1443"/>
      <c r="AY78" s="1443"/>
      <c r="AZ78" s="1443"/>
      <c r="BA78" s="1443"/>
      <c r="BB78" s="1443"/>
      <c r="BC78" s="1443"/>
      <c r="BD78" s="1444"/>
      <c r="BE78" s="1446"/>
      <c r="BF78" s="1447"/>
      <c r="BG78" s="1447"/>
      <c r="BH78" s="1447"/>
      <c r="BI78" s="1448"/>
      <c r="BJ78" s="1446"/>
      <c r="BK78" s="1447"/>
      <c r="BL78" s="1447"/>
      <c r="BM78" s="1448"/>
      <c r="BN78" s="1449" t="str">
        <f t="shared" si="5"/>
        <v>None</v>
      </c>
      <c r="BO78" s="1450"/>
      <c r="BP78" s="1450"/>
      <c r="BQ78" s="1450"/>
      <c r="BR78" s="1450"/>
      <c r="BS78" s="1450"/>
      <c r="BT78" s="1450"/>
      <c r="BU78" s="1450"/>
      <c r="BV78" s="1450"/>
      <c r="BW78" s="1450"/>
      <c r="BX78" s="1450"/>
      <c r="BY78" s="1450"/>
      <c r="BZ78" s="1450"/>
      <c r="CA78" s="1450"/>
      <c r="CB78" s="1450"/>
      <c r="CC78" s="1450"/>
      <c r="CD78" s="1450"/>
      <c r="CE78" s="1451"/>
      <c r="CF78" s="1439">
        <f t="shared" si="6"/>
        <v>0</v>
      </c>
      <c r="CG78" s="1440"/>
      <c r="CH78" s="1440"/>
      <c r="CI78" s="1440"/>
      <c r="CJ78" s="1440"/>
      <c r="CK78" s="1441"/>
      <c r="CL78" s="1455">
        <f t="shared" si="7"/>
        <v>0</v>
      </c>
      <c r="CM78" s="1456"/>
      <c r="CN78" s="1456"/>
      <c r="CO78" s="1456"/>
      <c r="CP78" s="1456"/>
      <c r="CQ78" s="1457"/>
      <c r="CR78" s="1455">
        <f t="shared" si="8"/>
        <v>0</v>
      </c>
      <c r="CS78" s="1456"/>
      <c r="CT78" s="1456"/>
      <c r="CU78" s="1456"/>
      <c r="CV78" s="1456"/>
      <c r="CW78" s="1457"/>
      <c r="CX78" s="1455">
        <f t="shared" si="9"/>
        <v>0</v>
      </c>
      <c r="CY78" s="1456"/>
      <c r="CZ78" s="1456"/>
      <c r="DA78" s="1456"/>
      <c r="DB78" s="1456"/>
      <c r="DC78" s="1457"/>
      <c r="DD78" s="1436">
        <f t="shared" si="10"/>
        <v>0</v>
      </c>
      <c r="DE78" s="1437"/>
      <c r="DF78" s="1437"/>
      <c r="DG78" s="1437"/>
      <c r="DH78" s="1437"/>
      <c r="DI78" s="1454"/>
      <c r="DJ78" s="1436">
        <f t="shared" si="11"/>
        <v>0</v>
      </c>
      <c r="DK78" s="1437"/>
      <c r="DL78" s="1437"/>
      <c r="DM78" s="1437"/>
      <c r="DN78" s="1437"/>
      <c r="DO78" s="1454"/>
      <c r="DP78" s="1436">
        <f t="shared" si="12"/>
        <v>0</v>
      </c>
      <c r="DQ78" s="1437"/>
      <c r="DR78" s="1437"/>
      <c r="DS78" s="1437"/>
      <c r="DT78" s="1437"/>
      <c r="DU78" s="1438"/>
      <c r="DV78" s="456"/>
    </row>
    <row r="79" spans="1:126" s="453" customFormat="1" ht="36" customHeight="1" x14ac:dyDescent="0.35">
      <c r="A79" s="452"/>
      <c r="B79" s="1452"/>
      <c r="C79" s="1447"/>
      <c r="D79" s="1447"/>
      <c r="E79" s="1447"/>
      <c r="F79" s="1447"/>
      <c r="G79" s="1447"/>
      <c r="H79" s="1447"/>
      <c r="I79" s="1447"/>
      <c r="J79" s="1448"/>
      <c r="K79" s="1446"/>
      <c r="L79" s="1447"/>
      <c r="M79" s="1447"/>
      <c r="N79" s="1447"/>
      <c r="O79" s="1447"/>
      <c r="P79" s="1448"/>
      <c r="Q79" s="1453" t="str">
        <f t="shared" si="4"/>
        <v>No Device</v>
      </c>
      <c r="R79" s="1401"/>
      <c r="S79" s="1401"/>
      <c r="T79" s="1401"/>
      <c r="U79" s="1401"/>
      <c r="V79" s="1401"/>
      <c r="W79" s="1401"/>
      <c r="X79" s="1401"/>
      <c r="Y79" s="1401"/>
      <c r="Z79" s="1401"/>
      <c r="AA79" s="1401"/>
      <c r="AB79" s="1401"/>
      <c r="AC79" s="1401"/>
      <c r="AD79" s="1401"/>
      <c r="AE79" s="1401"/>
      <c r="AF79" s="1401"/>
      <c r="AG79" s="1401"/>
      <c r="AH79" s="1401"/>
      <c r="AI79" s="1401"/>
      <c r="AJ79" s="1401"/>
      <c r="AK79" s="1401"/>
      <c r="AL79" s="1401"/>
      <c r="AM79" s="1402"/>
      <c r="AN79" s="1446"/>
      <c r="AO79" s="1447"/>
      <c r="AP79" s="1447"/>
      <c r="AQ79" s="1447"/>
      <c r="AR79" s="1447"/>
      <c r="AS79" s="1448"/>
      <c r="AT79" s="1442"/>
      <c r="AU79" s="1443"/>
      <c r="AV79" s="1443"/>
      <c r="AW79" s="1443"/>
      <c r="AX79" s="1443"/>
      <c r="AY79" s="1443"/>
      <c r="AZ79" s="1443"/>
      <c r="BA79" s="1443"/>
      <c r="BB79" s="1443"/>
      <c r="BC79" s="1443"/>
      <c r="BD79" s="1444"/>
      <c r="BE79" s="1446"/>
      <c r="BF79" s="1447"/>
      <c r="BG79" s="1447"/>
      <c r="BH79" s="1447"/>
      <c r="BI79" s="1448"/>
      <c r="BJ79" s="1446"/>
      <c r="BK79" s="1447"/>
      <c r="BL79" s="1447"/>
      <c r="BM79" s="1448"/>
      <c r="BN79" s="1449" t="str">
        <f t="shared" si="5"/>
        <v>None</v>
      </c>
      <c r="BO79" s="1450"/>
      <c r="BP79" s="1450"/>
      <c r="BQ79" s="1450"/>
      <c r="BR79" s="1450"/>
      <c r="BS79" s="1450"/>
      <c r="BT79" s="1450"/>
      <c r="BU79" s="1450"/>
      <c r="BV79" s="1450"/>
      <c r="BW79" s="1450"/>
      <c r="BX79" s="1450"/>
      <c r="BY79" s="1450"/>
      <c r="BZ79" s="1450"/>
      <c r="CA79" s="1450"/>
      <c r="CB79" s="1450"/>
      <c r="CC79" s="1450"/>
      <c r="CD79" s="1450"/>
      <c r="CE79" s="1451"/>
      <c r="CF79" s="1439">
        <f t="shared" si="6"/>
        <v>0</v>
      </c>
      <c r="CG79" s="1440"/>
      <c r="CH79" s="1440"/>
      <c r="CI79" s="1440"/>
      <c r="CJ79" s="1440"/>
      <c r="CK79" s="1441"/>
      <c r="CL79" s="1455">
        <f t="shared" si="7"/>
        <v>0</v>
      </c>
      <c r="CM79" s="1456"/>
      <c r="CN79" s="1456"/>
      <c r="CO79" s="1456"/>
      <c r="CP79" s="1456"/>
      <c r="CQ79" s="1457"/>
      <c r="CR79" s="1455">
        <f t="shared" si="8"/>
        <v>0</v>
      </c>
      <c r="CS79" s="1456"/>
      <c r="CT79" s="1456"/>
      <c r="CU79" s="1456"/>
      <c r="CV79" s="1456"/>
      <c r="CW79" s="1457"/>
      <c r="CX79" s="1455">
        <f t="shared" si="9"/>
        <v>0</v>
      </c>
      <c r="CY79" s="1456"/>
      <c r="CZ79" s="1456"/>
      <c r="DA79" s="1456"/>
      <c r="DB79" s="1456"/>
      <c r="DC79" s="1457"/>
      <c r="DD79" s="1436">
        <f t="shared" si="10"/>
        <v>0</v>
      </c>
      <c r="DE79" s="1437"/>
      <c r="DF79" s="1437"/>
      <c r="DG79" s="1437"/>
      <c r="DH79" s="1437"/>
      <c r="DI79" s="1454"/>
      <c r="DJ79" s="1436">
        <f t="shared" si="11"/>
        <v>0</v>
      </c>
      <c r="DK79" s="1437"/>
      <c r="DL79" s="1437"/>
      <c r="DM79" s="1437"/>
      <c r="DN79" s="1437"/>
      <c r="DO79" s="1454"/>
      <c r="DP79" s="1436">
        <f t="shared" si="12"/>
        <v>0</v>
      </c>
      <c r="DQ79" s="1437"/>
      <c r="DR79" s="1437"/>
      <c r="DS79" s="1437"/>
      <c r="DT79" s="1437"/>
      <c r="DU79" s="1438"/>
      <c r="DV79" s="456"/>
    </row>
    <row r="80" spans="1:126" ht="36" customHeight="1" x14ac:dyDescent="0.35">
      <c r="B80" s="1595"/>
      <c r="C80" s="1595"/>
      <c r="D80" s="1595"/>
      <c r="E80" s="1595"/>
      <c r="F80" s="1595"/>
      <c r="G80" s="1595"/>
      <c r="H80" s="1595"/>
      <c r="I80" s="1595"/>
      <c r="J80" s="1595"/>
      <c r="K80" s="1595"/>
      <c r="L80" s="1595"/>
      <c r="M80" s="1595"/>
      <c r="N80" s="1595"/>
      <c r="O80" s="1595"/>
      <c r="P80" s="1595"/>
      <c r="Q80" s="1595"/>
      <c r="R80" s="1595"/>
      <c r="S80" s="1595"/>
      <c r="T80" s="1595"/>
      <c r="U80" s="1595"/>
      <c r="V80" s="1596"/>
      <c r="W80" s="1445" t="s">
        <v>1025</v>
      </c>
      <c r="X80" s="1387"/>
      <c r="Y80" s="1387"/>
      <c r="Z80" s="1387"/>
      <c r="AA80" s="1387"/>
      <c r="AB80" s="1387"/>
      <c r="AC80" s="1387"/>
      <c r="AD80" s="1387"/>
      <c r="AE80" s="1387"/>
      <c r="AF80" s="1387"/>
      <c r="AG80" s="1387"/>
      <c r="AH80" s="1387"/>
      <c r="AI80" s="1387"/>
      <c r="AJ80" s="1387"/>
      <c r="AK80" s="1387"/>
      <c r="AL80" s="1387"/>
      <c r="AM80" s="1388"/>
      <c r="AN80" s="1477">
        <f>SUM(AN46:AN79)</f>
        <v>0</v>
      </c>
      <c r="AO80" s="1477"/>
      <c r="AP80" s="1477"/>
      <c r="AQ80" s="1477"/>
      <c r="AR80" s="1477"/>
      <c r="AS80" s="1478"/>
      <c r="AT80" s="476"/>
      <c r="AU80" s="476"/>
      <c r="AV80" s="476"/>
      <c r="AW80" s="476"/>
      <c r="AX80" s="476"/>
      <c r="AY80" s="476"/>
      <c r="AZ80" s="476"/>
      <c r="BA80" s="476"/>
      <c r="BB80" s="476"/>
      <c r="BC80" s="476"/>
      <c r="BD80" s="476"/>
      <c r="BO80" s="475"/>
      <c r="BP80" s="475"/>
      <c r="BQ80" s="475"/>
      <c r="BR80" s="475"/>
      <c r="BS80" s="475"/>
      <c r="BT80" s="475"/>
      <c r="BU80" s="475"/>
      <c r="BV80" s="475"/>
      <c r="BW80" s="475"/>
      <c r="BX80" s="475"/>
      <c r="BY80" s="475"/>
      <c r="BZ80" s="475"/>
      <c r="CA80" s="475"/>
      <c r="CB80" s="475"/>
      <c r="CC80" s="475"/>
      <c r="CD80" s="475"/>
      <c r="CE80" s="477"/>
      <c r="CF80" s="1600"/>
      <c r="CG80" s="1600"/>
      <c r="CH80" s="1600"/>
      <c r="CI80" s="1600"/>
      <c r="CJ80" s="1600"/>
      <c r="CK80" s="1600"/>
    </row>
    <row r="81" spans="1:126" ht="36" customHeight="1" x14ac:dyDescent="0.35">
      <c r="R81" s="1445" t="s">
        <v>1026</v>
      </c>
      <c r="S81" s="1387"/>
      <c r="T81" s="1387"/>
      <c r="U81" s="1387"/>
      <c r="V81" s="1387"/>
      <c r="W81" s="1387"/>
      <c r="X81" s="1387"/>
      <c r="Y81" s="1387"/>
      <c r="Z81" s="1387"/>
      <c r="AA81" s="1387"/>
      <c r="AB81" s="1387"/>
      <c r="AC81" s="1387"/>
      <c r="AD81" s="1387"/>
      <c r="AE81" s="1387"/>
      <c r="AF81" s="1387"/>
      <c r="AG81" s="1387"/>
      <c r="AH81" s="1387"/>
      <c r="AI81" s="1387"/>
      <c r="AJ81" s="1387"/>
      <c r="AK81" s="1387"/>
      <c r="AL81" s="1387"/>
      <c r="AM81" s="1387"/>
      <c r="AN81" s="1387"/>
      <c r="AO81" s="1387"/>
      <c r="AP81" s="1387"/>
      <c r="AQ81" s="1387"/>
      <c r="AR81" s="1387"/>
      <c r="AS81" s="1388"/>
      <c r="AT81" s="1428" t="e">
        <f>SUM(AT46:AT80)/COUNT(AT46:AT79)</f>
        <v>#DIV/0!</v>
      </c>
      <c r="AU81" s="1428"/>
      <c r="AV81" s="1428"/>
      <c r="AW81" s="1428"/>
      <c r="AX81" s="1428"/>
      <c r="AY81" s="1428"/>
      <c r="AZ81" s="1428"/>
      <c r="BA81" s="1428"/>
      <c r="BB81" s="1428"/>
      <c r="BC81" s="1428"/>
      <c r="BD81" s="1429"/>
      <c r="BO81" s="478"/>
      <c r="BP81" s="478"/>
      <c r="BQ81" s="478"/>
      <c r="BR81" s="478"/>
      <c r="BS81" s="478"/>
      <c r="BT81" s="478"/>
      <c r="BU81" s="478"/>
      <c r="BV81" s="478"/>
      <c r="BW81" s="478"/>
      <c r="BX81" s="478"/>
      <c r="BY81" s="478"/>
      <c r="BZ81" s="478"/>
      <c r="CA81" s="478"/>
      <c r="CB81" s="478"/>
      <c r="CC81" s="478"/>
      <c r="CD81" s="478"/>
      <c r="CE81" s="458"/>
      <c r="CF81" s="479"/>
      <c r="CG81" s="479"/>
      <c r="CH81" s="479"/>
      <c r="CI81" s="479"/>
      <c r="CJ81" s="479"/>
      <c r="CK81" s="479"/>
    </row>
    <row r="82" spans="1:126" ht="6" customHeight="1" thickBot="1" x14ac:dyDescent="0.4">
      <c r="A82" s="485"/>
      <c r="B82" s="485"/>
      <c r="C82" s="485"/>
      <c r="D82" s="485"/>
      <c r="E82" s="485"/>
      <c r="F82" s="485"/>
      <c r="G82" s="485"/>
      <c r="H82" s="485"/>
      <c r="I82" s="485"/>
      <c r="J82" s="485"/>
      <c r="K82" s="485"/>
      <c r="L82" s="485"/>
      <c r="M82" s="485"/>
      <c r="N82" s="485"/>
      <c r="O82" s="485"/>
      <c r="P82" s="485"/>
      <c r="Q82" s="485"/>
      <c r="R82" s="485"/>
      <c r="S82" s="485"/>
      <c r="T82" s="485"/>
      <c r="U82" s="485"/>
      <c r="V82" s="485"/>
      <c r="W82" s="486"/>
      <c r="X82" s="486"/>
      <c r="Y82" s="486"/>
      <c r="Z82" s="486"/>
      <c r="AA82" s="486"/>
      <c r="AB82" s="486"/>
      <c r="AC82" s="486"/>
      <c r="AD82" s="486"/>
      <c r="AE82" s="486"/>
      <c r="AF82" s="486"/>
      <c r="AG82" s="486"/>
      <c r="AH82" s="486"/>
      <c r="AI82" s="486"/>
      <c r="AJ82" s="486"/>
      <c r="AK82" s="486"/>
      <c r="AL82" s="486"/>
      <c r="AM82" s="486"/>
      <c r="AN82" s="486"/>
      <c r="AO82" s="486"/>
      <c r="AP82" s="486"/>
      <c r="AQ82" s="486"/>
      <c r="AR82" s="486"/>
      <c r="AS82" s="487"/>
      <c r="AT82" s="488"/>
      <c r="AU82" s="488"/>
      <c r="AV82" s="488"/>
      <c r="AW82" s="488"/>
      <c r="AX82" s="489"/>
      <c r="AY82" s="489"/>
      <c r="AZ82" s="489"/>
      <c r="BA82" s="489"/>
      <c r="BB82" s="489"/>
      <c r="BC82" s="489"/>
      <c r="BD82" s="489"/>
      <c r="BE82" s="485"/>
      <c r="BF82" s="485"/>
      <c r="BG82" s="485"/>
      <c r="BH82" s="485"/>
      <c r="BI82" s="485"/>
      <c r="BJ82" s="485"/>
      <c r="BK82" s="485"/>
      <c r="BL82" s="485"/>
      <c r="BM82" s="485"/>
      <c r="BN82" s="485"/>
      <c r="BO82" s="485"/>
      <c r="BP82" s="485"/>
      <c r="BQ82" s="485"/>
      <c r="BR82" s="485"/>
      <c r="BS82" s="485"/>
      <c r="BT82" s="485"/>
      <c r="BU82" s="485"/>
      <c r="BV82" s="485"/>
      <c r="BW82" s="485"/>
      <c r="BX82" s="485"/>
      <c r="BY82" s="485"/>
      <c r="BZ82" s="485"/>
      <c r="CA82" s="485"/>
      <c r="CB82" s="485"/>
      <c r="CC82" s="485"/>
      <c r="CD82" s="485"/>
      <c r="CE82" s="490"/>
      <c r="CF82" s="491"/>
      <c r="CG82" s="491"/>
      <c r="CH82" s="491"/>
      <c r="CI82" s="491"/>
      <c r="CJ82" s="491"/>
      <c r="CK82" s="491"/>
      <c r="CL82" s="485"/>
      <c r="CM82" s="485"/>
      <c r="CN82" s="485"/>
      <c r="CO82" s="485"/>
      <c r="CP82" s="485"/>
      <c r="CQ82" s="485"/>
      <c r="CR82" s="485"/>
      <c r="CS82" s="485"/>
      <c r="CT82" s="485"/>
      <c r="CU82" s="485"/>
      <c r="CV82" s="485"/>
      <c r="CW82" s="485"/>
      <c r="CX82" s="485"/>
      <c r="CY82" s="485"/>
      <c r="CZ82" s="485"/>
      <c r="DA82" s="919"/>
      <c r="DB82" s="919"/>
      <c r="DC82" s="919"/>
      <c r="DD82" s="919"/>
      <c r="DE82" s="919"/>
      <c r="DF82" s="919"/>
      <c r="DG82" s="919"/>
      <c r="DH82" s="919"/>
      <c r="DI82" s="919"/>
      <c r="DJ82" s="919"/>
      <c r="DK82" s="919"/>
      <c r="DL82" s="919"/>
      <c r="DM82" s="919"/>
      <c r="DN82" s="919"/>
      <c r="DO82" s="919"/>
      <c r="DP82" s="919"/>
      <c r="DQ82" s="919"/>
      <c r="DR82" s="919"/>
      <c r="DS82" s="919"/>
      <c r="DT82" s="919"/>
      <c r="DU82" s="919"/>
      <c r="DV82" s="919"/>
    </row>
    <row r="83" spans="1:126" ht="36" customHeight="1" x14ac:dyDescent="0.35">
      <c r="A83" s="478"/>
      <c r="B83" s="478"/>
      <c r="C83" s="478"/>
      <c r="D83" s="478"/>
      <c r="E83" s="478"/>
      <c r="F83" s="478"/>
      <c r="G83" s="478"/>
      <c r="H83" s="478"/>
      <c r="I83" s="478"/>
      <c r="J83" s="478"/>
      <c r="K83" s="478"/>
      <c r="L83" s="478"/>
      <c r="M83" s="478"/>
      <c r="N83" s="478"/>
      <c r="O83" s="478"/>
      <c r="P83" s="478"/>
      <c r="Q83" s="478"/>
      <c r="R83" s="478"/>
      <c r="S83" s="478"/>
      <c r="T83" s="478"/>
      <c r="U83" s="478"/>
      <c r="V83" s="478"/>
      <c r="W83" s="478"/>
      <c r="X83" s="478"/>
      <c r="Y83" s="478"/>
      <c r="Z83" s="478"/>
      <c r="AA83" s="478"/>
      <c r="AB83" s="478"/>
      <c r="AC83" s="478"/>
      <c r="AD83" s="478"/>
      <c r="AE83" s="478"/>
      <c r="AF83" s="478"/>
      <c r="AG83" s="478"/>
      <c r="AH83" s="478"/>
      <c r="AI83" s="478"/>
      <c r="AJ83" s="478"/>
      <c r="AK83" s="478"/>
      <c r="AL83" s="478"/>
      <c r="AM83" s="478"/>
      <c r="AN83" s="478"/>
      <c r="AO83" s="478"/>
      <c r="AP83" s="478"/>
      <c r="AQ83" s="478"/>
      <c r="AR83" s="478"/>
      <c r="AS83" s="458"/>
      <c r="AT83" s="480"/>
      <c r="AU83" s="480"/>
      <c r="AV83" s="480"/>
      <c r="AW83" s="480"/>
      <c r="AX83" s="480"/>
      <c r="AY83" s="480"/>
      <c r="AZ83" s="480"/>
      <c r="BA83" s="480"/>
      <c r="BB83" s="480"/>
      <c r="BC83" s="480"/>
      <c r="BD83" s="480"/>
      <c r="BE83" s="478"/>
      <c r="BF83" s="478"/>
      <c r="BG83" s="478"/>
      <c r="BH83" s="478"/>
      <c r="BI83" s="478"/>
      <c r="BJ83" s="478"/>
      <c r="BK83" s="478"/>
      <c r="BL83" s="478"/>
      <c r="BM83" s="478"/>
      <c r="BN83" s="478"/>
      <c r="BO83" s="478"/>
      <c r="BP83" s="478"/>
      <c r="BQ83" s="478"/>
      <c r="BR83" s="478"/>
      <c r="BS83" s="478"/>
      <c r="BT83" s="478"/>
      <c r="BU83" s="478"/>
      <c r="BV83" s="478"/>
      <c r="BW83" s="478"/>
      <c r="BX83" s="478"/>
      <c r="BY83" s="478"/>
      <c r="BZ83" s="478"/>
      <c r="CA83" s="478"/>
      <c r="CB83" s="478"/>
      <c r="CC83" s="478"/>
      <c r="CD83" s="478"/>
      <c r="CE83" s="458"/>
      <c r="CF83" s="479"/>
      <c r="CG83" s="479"/>
      <c r="CH83" s="479"/>
      <c r="CI83" s="479"/>
      <c r="CJ83" s="479"/>
      <c r="CK83" s="479"/>
      <c r="CL83" s="478"/>
      <c r="CM83" s="478"/>
      <c r="CN83" s="478"/>
      <c r="CO83" s="478"/>
      <c r="CP83" s="478"/>
      <c r="CQ83" s="478"/>
      <c r="CR83" s="478"/>
      <c r="CS83" s="478"/>
      <c r="CT83" s="478"/>
      <c r="CU83" s="478"/>
      <c r="CV83" s="478"/>
      <c r="CW83" s="478"/>
      <c r="CX83" s="478"/>
      <c r="CY83" s="478"/>
      <c r="CZ83" s="478"/>
      <c r="DA83" s="893"/>
      <c r="DB83" s="893"/>
      <c r="DC83" s="893"/>
      <c r="DD83" s="893"/>
      <c r="DE83" s="893"/>
      <c r="DF83" s="893"/>
      <c r="DG83" s="893"/>
      <c r="DH83" s="893"/>
      <c r="DI83" s="893"/>
      <c r="DJ83" s="893"/>
      <c r="DK83" s="893"/>
      <c r="DL83" s="893"/>
      <c r="DM83" s="893"/>
      <c r="DN83" s="893"/>
      <c r="DO83" s="893"/>
      <c r="DP83" s="893"/>
      <c r="DQ83" s="893"/>
      <c r="DR83" s="893"/>
      <c r="DS83" s="893"/>
      <c r="DT83" s="893"/>
      <c r="DU83" s="893"/>
      <c r="DV83" s="893"/>
    </row>
    <row r="84" spans="1:126" ht="36" customHeight="1" x14ac:dyDescent="0.35">
      <c r="A84" s="478"/>
      <c r="B84" s="478"/>
      <c r="C84" s="478"/>
      <c r="D84" s="478"/>
      <c r="E84" s="478"/>
      <c r="F84" s="478"/>
      <c r="G84" s="478"/>
      <c r="H84" s="478"/>
      <c r="I84" s="478"/>
      <c r="J84" s="478"/>
      <c r="K84" s="478"/>
      <c r="L84" s="478"/>
      <c r="M84" s="478"/>
      <c r="N84" s="478"/>
      <c r="O84" s="478"/>
      <c r="P84" s="478"/>
      <c r="Q84" s="478"/>
      <c r="R84" s="478"/>
      <c r="S84" s="478"/>
      <c r="T84" s="478"/>
      <c r="U84" s="478"/>
      <c r="V84" s="478"/>
      <c r="W84" s="478"/>
      <c r="X84" s="478"/>
      <c r="Y84" s="478"/>
      <c r="Z84" s="478"/>
      <c r="AA84" s="478"/>
      <c r="AB84" s="478"/>
      <c r="AC84" s="478"/>
      <c r="AD84" s="478"/>
      <c r="AE84" s="478"/>
      <c r="AF84" s="478"/>
      <c r="AG84" s="478"/>
      <c r="AH84" s="478"/>
      <c r="AI84" s="478"/>
      <c r="AJ84" s="478"/>
      <c r="AK84" s="478"/>
      <c r="AL84" s="478"/>
      <c r="AM84" s="478"/>
      <c r="AN84" s="478"/>
      <c r="AO84" s="478"/>
      <c r="AP84" s="478"/>
      <c r="AQ84" s="478"/>
      <c r="AR84" s="478"/>
      <c r="AS84" s="458"/>
      <c r="AT84" s="480"/>
      <c r="AU84" s="480"/>
      <c r="AV84" s="480"/>
      <c r="AW84" s="480"/>
      <c r="AX84" s="480"/>
      <c r="AY84" s="480"/>
      <c r="AZ84" s="480"/>
      <c r="BA84" s="480"/>
      <c r="BB84" s="480"/>
      <c r="BC84" s="480"/>
      <c r="BD84" s="480"/>
      <c r="BE84" s="478"/>
      <c r="BF84" s="478"/>
      <c r="BG84" s="478"/>
      <c r="BH84" s="478"/>
      <c r="BI84" s="478"/>
      <c r="BJ84" s="478"/>
      <c r="BK84" s="478"/>
      <c r="BL84" s="478"/>
      <c r="BM84" s="478"/>
      <c r="BN84" s="478"/>
      <c r="BO84" s="478"/>
      <c r="BP84" s="478"/>
      <c r="BQ84" s="478"/>
      <c r="BR84" s="478"/>
      <c r="BS84" s="478"/>
      <c r="BT84" s="478"/>
      <c r="BU84" s="478"/>
      <c r="BV84" s="478"/>
      <c r="BW84" s="478"/>
      <c r="BX84" s="478"/>
      <c r="BY84" s="478"/>
      <c r="BZ84" s="478"/>
      <c r="CA84" s="478"/>
      <c r="CB84" s="478"/>
      <c r="CC84" s="478"/>
      <c r="CD84" s="478"/>
      <c r="CE84" s="458"/>
      <c r="CF84" s="479"/>
      <c r="CG84" s="479"/>
      <c r="CH84" s="479"/>
      <c r="CI84" s="479"/>
      <c r="CJ84" s="479"/>
      <c r="CK84" s="479"/>
      <c r="CL84" s="478"/>
      <c r="CM84" s="478"/>
      <c r="CN84" s="478"/>
      <c r="CO84" s="478"/>
      <c r="CP84" s="478"/>
      <c r="CQ84" s="478"/>
      <c r="CR84" s="478"/>
      <c r="CS84" s="478"/>
      <c r="CT84" s="478"/>
      <c r="CU84" s="478"/>
      <c r="CV84" s="478"/>
      <c r="CW84" s="478"/>
      <c r="CX84" s="478"/>
      <c r="CY84" s="478"/>
      <c r="CZ84" s="478"/>
      <c r="DA84" s="893"/>
      <c r="DB84" s="893"/>
      <c r="DC84" s="893"/>
      <c r="DD84" s="893"/>
      <c r="DE84" s="893"/>
      <c r="DF84" s="893"/>
      <c r="DG84" s="893"/>
      <c r="DH84" s="893"/>
      <c r="DI84" s="893"/>
      <c r="DJ84" s="893"/>
      <c r="DK84" s="893"/>
      <c r="DL84" s="893"/>
      <c r="DM84" s="893"/>
      <c r="DN84" s="893"/>
      <c r="DO84" s="893"/>
      <c r="DP84" s="893"/>
      <c r="DQ84" s="893"/>
      <c r="DR84" s="893"/>
      <c r="DS84" s="893"/>
      <c r="DT84" s="893"/>
      <c r="DU84" s="893"/>
      <c r="DV84" s="893"/>
    </row>
    <row r="85" spans="1:126" ht="45.75" x14ac:dyDescent="0.65">
      <c r="A85" s="1432" t="s">
        <v>387</v>
      </c>
      <c r="B85" s="1432"/>
      <c r="C85" s="1432"/>
      <c r="D85" s="1432"/>
      <c r="E85" s="1432"/>
      <c r="F85" s="1432"/>
      <c r="G85" s="1432"/>
      <c r="H85" s="1432"/>
      <c r="I85" s="1432"/>
      <c r="J85" s="1432"/>
      <c r="K85" s="1432"/>
      <c r="L85" s="1432"/>
      <c r="M85" s="1432"/>
      <c r="N85" s="1432"/>
      <c r="O85" s="1432"/>
      <c r="P85" s="1432"/>
      <c r="Q85" s="1432"/>
      <c r="R85" s="1432"/>
      <c r="S85" s="1432"/>
      <c r="T85" s="1432"/>
      <c r="U85" s="1432"/>
      <c r="V85" s="1432"/>
      <c r="W85" s="1432"/>
      <c r="X85" s="1432"/>
      <c r="Y85" s="1432"/>
      <c r="Z85" s="1432"/>
      <c r="AA85" s="1432"/>
      <c r="AB85" s="1432"/>
      <c r="AC85" s="1432"/>
      <c r="AD85" s="1432"/>
      <c r="AE85" s="1432"/>
      <c r="AF85" s="1432"/>
      <c r="AG85" s="1432"/>
      <c r="AH85" s="1432"/>
      <c r="AI85" s="1432"/>
      <c r="AJ85" s="1432"/>
      <c r="AK85" s="1432"/>
      <c r="AL85" s="1432"/>
      <c r="AM85" s="1432"/>
      <c r="AN85" s="1432"/>
      <c r="AO85" s="1432"/>
      <c r="AP85" s="1432"/>
      <c r="AQ85" s="1432"/>
      <c r="AR85" s="1432"/>
      <c r="AS85" s="1432"/>
      <c r="AT85" s="1432"/>
      <c r="AU85" s="1432"/>
      <c r="AV85" s="1432"/>
      <c r="AW85" s="1432"/>
      <c r="AX85" s="1432"/>
      <c r="AY85" s="1432"/>
      <c r="AZ85" s="1432"/>
      <c r="BA85" s="1432"/>
      <c r="BB85" s="1432"/>
      <c r="BC85" s="1432"/>
      <c r="BD85" s="1432"/>
      <c r="BE85" s="1432"/>
      <c r="BF85" s="1432"/>
      <c r="BG85" s="1432"/>
      <c r="BH85" s="1432"/>
      <c r="BI85" s="1432"/>
      <c r="BJ85" s="1432"/>
      <c r="BK85" s="1432"/>
      <c r="BL85" s="1432"/>
      <c r="BM85" s="1432"/>
      <c r="BN85" s="1432"/>
      <c r="BO85" s="1432"/>
      <c r="BP85" s="1432"/>
      <c r="BQ85" s="1432"/>
      <c r="BR85" s="1432"/>
      <c r="BS85" s="1432"/>
      <c r="BT85" s="1432"/>
      <c r="BU85" s="1432"/>
      <c r="BV85" s="1432"/>
      <c r="BW85" s="1432"/>
      <c r="BX85" s="1432"/>
      <c r="BY85" s="1432"/>
      <c r="BZ85" s="1432"/>
      <c r="CA85" s="1432"/>
      <c r="CB85" s="1432"/>
      <c r="CC85" s="1432"/>
      <c r="CD85" s="1432"/>
      <c r="CE85" s="1432"/>
      <c r="CF85" s="1432"/>
      <c r="CG85" s="1432"/>
      <c r="CH85" s="1432"/>
      <c r="CI85" s="1432"/>
      <c r="CJ85" s="1432"/>
      <c r="CK85" s="1432"/>
      <c r="CL85" s="1432"/>
      <c r="CM85" s="1432"/>
      <c r="CN85" s="1432"/>
      <c r="CO85" s="1432"/>
      <c r="CP85" s="1432"/>
      <c r="CQ85" s="1432"/>
      <c r="CR85" s="1432"/>
      <c r="CS85" s="1432"/>
      <c r="CT85" s="1432"/>
      <c r="CU85" s="1432"/>
      <c r="CV85" s="1432"/>
      <c r="CW85" s="1432"/>
      <c r="CX85" s="1432"/>
      <c r="CY85" s="1432"/>
      <c r="CZ85" s="1432"/>
      <c r="DA85" s="1432"/>
      <c r="DB85" s="1432"/>
      <c r="DC85" s="1432"/>
      <c r="DD85" s="1432"/>
      <c r="DE85" s="1432"/>
      <c r="DF85" s="1432"/>
      <c r="DG85" s="1432"/>
      <c r="DH85" s="1432"/>
      <c r="DI85" s="1432"/>
      <c r="DJ85" s="1432"/>
      <c r="DK85" s="1432"/>
      <c r="DL85" s="1432"/>
      <c r="DM85" s="1432"/>
      <c r="DN85" s="1432"/>
      <c r="DO85" s="1432"/>
      <c r="DP85" s="1432"/>
      <c r="DQ85" s="1432"/>
      <c r="DR85" s="1432"/>
      <c r="DS85" s="1432"/>
      <c r="DT85" s="1432"/>
      <c r="DU85" s="1432"/>
      <c r="DV85" s="1432"/>
    </row>
    <row r="86" spans="1:126" ht="36" customHeight="1" thickBot="1" x14ac:dyDescent="0.4">
      <c r="R86" s="478"/>
      <c r="S86" s="478"/>
      <c r="T86" s="478"/>
      <c r="U86" s="478"/>
      <c r="V86" s="478"/>
      <c r="W86" s="478"/>
      <c r="X86" s="478"/>
      <c r="Y86" s="478"/>
      <c r="Z86" s="478"/>
      <c r="AA86" s="478"/>
      <c r="AB86" s="478"/>
      <c r="AC86" s="478"/>
      <c r="AD86" s="478"/>
      <c r="AE86" s="478"/>
      <c r="AF86" s="478"/>
      <c r="AG86" s="478"/>
      <c r="AH86" s="478"/>
      <c r="AI86" s="478"/>
      <c r="AJ86" s="478"/>
      <c r="AK86" s="478"/>
      <c r="AL86" s="478"/>
      <c r="AM86" s="478"/>
      <c r="AN86" s="478"/>
      <c r="AO86" s="478"/>
      <c r="AP86" s="478"/>
      <c r="AQ86" s="478"/>
      <c r="AR86" s="478"/>
      <c r="AS86" s="458"/>
      <c r="AT86" s="480"/>
      <c r="AU86" s="480"/>
      <c r="AV86" s="480"/>
      <c r="AW86" s="480"/>
      <c r="AX86" s="480"/>
      <c r="AY86" s="480"/>
      <c r="AZ86" s="480"/>
      <c r="BA86" s="480"/>
      <c r="BB86" s="480"/>
      <c r="BC86" s="480"/>
      <c r="BD86" s="480"/>
      <c r="BO86" s="478"/>
      <c r="BP86" s="478"/>
      <c r="BQ86" s="478"/>
      <c r="BR86" s="478"/>
      <c r="BS86" s="478"/>
      <c r="BT86" s="478"/>
      <c r="BU86" s="478"/>
      <c r="BV86" s="478"/>
      <c r="BW86" s="478"/>
      <c r="BX86" s="478"/>
      <c r="BY86" s="478"/>
      <c r="BZ86" s="478"/>
      <c r="CA86" s="478"/>
      <c r="CB86" s="478"/>
      <c r="CC86" s="478"/>
      <c r="CD86" s="478"/>
      <c r="CE86" s="458"/>
      <c r="CF86" s="479"/>
      <c r="CG86" s="479"/>
      <c r="CH86" s="479"/>
      <c r="CI86" s="479"/>
      <c r="CJ86" s="479"/>
      <c r="CK86" s="479"/>
    </row>
    <row r="87" spans="1:126" ht="36" customHeight="1" thickTop="1" thickBot="1" x14ac:dyDescent="0.5">
      <c r="R87" s="478"/>
      <c r="S87" s="478"/>
      <c r="T87" s="478"/>
      <c r="U87" s="478"/>
      <c r="V87" s="478"/>
      <c r="W87" s="478"/>
      <c r="X87" s="478"/>
      <c r="Y87" s="478"/>
      <c r="Z87" s="478"/>
      <c r="AA87" s="1433" t="s">
        <v>1027</v>
      </c>
      <c r="AB87" s="1434"/>
      <c r="AC87" s="1434"/>
      <c r="AD87" s="1434"/>
      <c r="AE87" s="1434"/>
      <c r="AF87" s="1434"/>
      <c r="AG87" s="1434"/>
      <c r="AH87" s="1434"/>
      <c r="AI87" s="1434"/>
      <c r="AJ87" s="1434"/>
      <c r="AK87" s="1434"/>
      <c r="AL87" s="1434"/>
      <c r="AM87" s="1434"/>
      <c r="AN87" s="1434"/>
      <c r="AO87" s="1434"/>
      <c r="AP87" s="1434"/>
      <c r="AQ87" s="1434"/>
      <c r="AR87" s="1434"/>
      <c r="AS87" s="1434"/>
      <c r="AT87" s="1434"/>
      <c r="AU87" s="1434"/>
      <c r="AV87" s="1434"/>
      <c r="AW87" s="1434"/>
      <c r="AX87" s="1434"/>
      <c r="AY87" s="1434"/>
      <c r="AZ87" s="1434"/>
      <c r="BA87" s="1434"/>
      <c r="BB87" s="1434"/>
      <c r="BC87" s="1434"/>
      <c r="BD87" s="1434"/>
      <c r="BE87" s="1434"/>
      <c r="BF87" s="1434"/>
      <c r="BG87" s="1434"/>
      <c r="BH87" s="1434"/>
      <c r="BI87" s="1434"/>
      <c r="BJ87" s="1434"/>
      <c r="BK87" s="1434"/>
      <c r="BL87" s="1434"/>
      <c r="BM87" s="1434"/>
      <c r="BN87" s="1434"/>
      <c r="BO87" s="1434"/>
      <c r="BP87" s="1434"/>
      <c r="BQ87" s="1434"/>
      <c r="BR87" s="1434"/>
      <c r="BS87" s="1434"/>
      <c r="BT87" s="1434"/>
      <c r="BU87" s="1434"/>
      <c r="BV87" s="1434"/>
      <c r="BW87" s="1434"/>
      <c r="BX87" s="1434"/>
      <c r="BY87" s="1434"/>
      <c r="BZ87" s="1434"/>
      <c r="CA87" s="1434"/>
      <c r="CB87" s="1434"/>
      <c r="CC87" s="1434"/>
      <c r="CD87" s="1434"/>
      <c r="CE87" s="1434"/>
      <c r="CF87" s="1434"/>
      <c r="CG87" s="1434"/>
      <c r="CH87" s="1434"/>
      <c r="CI87" s="1434"/>
      <c r="CJ87" s="1434"/>
      <c r="CK87" s="1434"/>
      <c r="CL87" s="1434"/>
      <c r="CM87" s="1434"/>
      <c r="CN87" s="1434"/>
      <c r="CO87" s="1434"/>
      <c r="CP87" s="1434"/>
      <c r="CQ87" s="1434"/>
      <c r="CR87" s="1434"/>
      <c r="CS87" s="1434"/>
      <c r="CT87" s="1434"/>
      <c r="CU87" s="1434"/>
      <c r="CV87" s="1434"/>
      <c r="CW87" s="1434"/>
      <c r="CX87" s="1434"/>
      <c r="CY87" s="1434"/>
      <c r="CZ87" s="1434"/>
      <c r="DA87" s="1434"/>
      <c r="DB87" s="1434"/>
      <c r="DC87" s="1434"/>
      <c r="DD87" s="1434"/>
      <c r="DE87" s="1434"/>
      <c r="DF87" s="1434"/>
      <c r="DG87" s="1434"/>
      <c r="DH87" s="1434"/>
      <c r="DI87" s="1434"/>
      <c r="DJ87" s="1434"/>
      <c r="DK87" s="1434"/>
      <c r="DL87" s="1434"/>
      <c r="DM87" s="1434"/>
      <c r="DN87" s="1434"/>
      <c r="DO87" s="1434"/>
      <c r="DP87" s="1434"/>
      <c r="DQ87" s="1434"/>
      <c r="DR87" s="1434"/>
      <c r="DS87" s="1434"/>
      <c r="DT87" s="1434"/>
      <c r="DU87" s="1435"/>
    </row>
    <row r="88" spans="1:126" ht="36" customHeight="1" x14ac:dyDescent="0.4">
      <c r="W88" s="478"/>
      <c r="X88" s="478"/>
      <c r="Y88" s="478"/>
      <c r="Z88" s="478"/>
      <c r="AA88" s="1415" t="s">
        <v>656</v>
      </c>
      <c r="AB88" s="1416"/>
      <c r="AC88" s="1416"/>
      <c r="AD88" s="1416"/>
      <c r="AE88" s="1416"/>
      <c r="AF88" s="1416"/>
      <c r="AG88" s="1416"/>
      <c r="AH88" s="1416"/>
      <c r="AI88" s="1416"/>
      <c r="AJ88" s="1416"/>
      <c r="AK88" s="1416"/>
      <c r="AL88" s="1416"/>
      <c r="AM88" s="1416"/>
      <c r="AN88" s="1416"/>
      <c r="AO88" s="1416"/>
      <c r="AP88" s="1416"/>
      <c r="AQ88" s="1416"/>
      <c r="AR88" s="1416"/>
      <c r="AS88" s="1416"/>
      <c r="AT88" s="1416"/>
      <c r="AU88" s="1416"/>
      <c r="AV88" s="1416"/>
      <c r="AW88" s="1416"/>
      <c r="AX88" s="1416"/>
      <c r="AY88" s="1416"/>
      <c r="AZ88" s="1416"/>
      <c r="BA88" s="1416"/>
      <c r="BB88" s="1416"/>
      <c r="BC88" s="1416"/>
      <c r="BD88" s="1416"/>
      <c r="BE88" s="1416"/>
      <c r="BF88" s="1416"/>
      <c r="BG88" s="1416"/>
      <c r="BH88" s="1416"/>
      <c r="BI88" s="1416"/>
      <c r="BJ88" s="1416"/>
      <c r="BK88" s="1416"/>
      <c r="BL88" s="1416"/>
      <c r="BM88" s="1416"/>
      <c r="BN88" s="1416"/>
      <c r="BO88" s="1416"/>
      <c r="BP88" s="1416"/>
      <c r="BQ88" s="1416"/>
      <c r="BR88" s="1416"/>
      <c r="BS88" s="1417"/>
      <c r="BT88" s="1418"/>
      <c r="BU88" s="1419"/>
      <c r="BV88" s="1430" t="s">
        <v>4</v>
      </c>
      <c r="BW88" s="1416"/>
      <c r="BX88" s="1416"/>
      <c r="BY88" s="1416"/>
      <c r="BZ88" s="1416"/>
      <c r="CA88" s="1416"/>
      <c r="CB88" s="1416"/>
      <c r="CC88" s="1416"/>
      <c r="CD88" s="1416"/>
      <c r="CE88" s="1416"/>
      <c r="CF88" s="1416"/>
      <c r="CG88" s="1416"/>
      <c r="CH88" s="1416"/>
      <c r="CI88" s="1416"/>
      <c r="CJ88" s="1416"/>
      <c r="CK88" s="1416"/>
      <c r="CL88" s="1416"/>
      <c r="CM88" s="1416"/>
      <c r="CN88" s="1416"/>
      <c r="CO88" s="1416"/>
      <c r="CP88" s="1416"/>
      <c r="CQ88" s="1416"/>
      <c r="CR88" s="1416"/>
      <c r="CS88" s="1416"/>
      <c r="CT88" s="1416"/>
      <c r="CU88" s="1416"/>
      <c r="CV88" s="1416"/>
      <c r="CW88" s="1416"/>
      <c r="CX88" s="1416"/>
      <c r="CY88" s="1416"/>
      <c r="CZ88" s="1416"/>
      <c r="DA88" s="1416"/>
      <c r="DB88" s="1416"/>
      <c r="DC88" s="1416"/>
      <c r="DD88" s="1416"/>
      <c r="DE88" s="1416"/>
      <c r="DF88" s="1416"/>
      <c r="DG88" s="1416"/>
      <c r="DH88" s="1416"/>
      <c r="DI88" s="1416"/>
      <c r="DJ88" s="1416"/>
      <c r="DK88" s="1416"/>
      <c r="DL88" s="1416"/>
      <c r="DM88" s="1416"/>
      <c r="DN88" s="1416"/>
      <c r="DO88" s="1416"/>
      <c r="DP88" s="1416"/>
      <c r="DQ88" s="1416"/>
      <c r="DR88" s="1416"/>
      <c r="DS88" s="1416"/>
      <c r="DT88" s="1416"/>
      <c r="DU88" s="1431"/>
    </row>
    <row r="89" spans="1:126" ht="36" customHeight="1" x14ac:dyDescent="0.45">
      <c r="AA89" s="1282" t="s">
        <v>386</v>
      </c>
      <c r="AB89" s="1283"/>
      <c r="AC89" s="1283"/>
      <c r="AD89" s="1283"/>
      <c r="AE89" s="1283"/>
      <c r="AF89" s="1283"/>
      <c r="AG89" s="1283"/>
      <c r="AH89" s="1283"/>
      <c r="AI89" s="1283"/>
      <c r="AJ89" s="1283"/>
      <c r="AK89" s="1283"/>
      <c r="AL89" s="1283"/>
      <c r="AM89" s="1283"/>
      <c r="AN89" s="1283"/>
      <c r="AO89" s="1283"/>
      <c r="AP89" s="1283"/>
      <c r="AQ89" s="1283"/>
      <c r="AR89" s="1276" t="str">
        <f>CONCATENATE(BT8,BV8,BX8,BZ8,CB8,CD8,CF8)</f>
        <v/>
      </c>
      <c r="AS89" s="1276"/>
      <c r="AT89" s="1276"/>
      <c r="AU89" s="1276"/>
      <c r="AV89" s="1276"/>
      <c r="AW89" s="1276"/>
      <c r="AX89" s="1276"/>
      <c r="AY89" s="1276"/>
      <c r="AZ89" s="1276"/>
      <c r="BA89" s="1276"/>
      <c r="BB89" s="1276"/>
      <c r="BC89" s="1276"/>
      <c r="BD89" s="1276"/>
      <c r="BE89" s="1277"/>
      <c r="BF89" s="1277"/>
      <c r="BG89" s="1277"/>
      <c r="BH89" s="1277"/>
      <c r="BI89" s="1277"/>
      <c r="BJ89" s="1277"/>
      <c r="BK89" s="1277"/>
      <c r="BL89" s="1277"/>
      <c r="BM89" s="1277"/>
      <c r="BN89" s="1277"/>
      <c r="BO89" s="1277"/>
      <c r="BP89" s="1277"/>
      <c r="BQ89" s="1277"/>
      <c r="BR89" s="1277"/>
      <c r="BS89" s="1420"/>
      <c r="BT89" s="1277"/>
      <c r="BU89" s="1421"/>
      <c r="BV89" s="481"/>
      <c r="BW89" s="1401" t="s">
        <v>6</v>
      </c>
      <c r="BX89" s="1401"/>
      <c r="BY89" s="1401"/>
      <c r="BZ89" s="1401"/>
      <c r="CA89" s="1401"/>
      <c r="CB89" s="1401"/>
      <c r="CC89" s="1401"/>
      <c r="CD89" s="1401"/>
      <c r="CE89" s="1401"/>
      <c r="CF89" s="1401"/>
      <c r="CG89" s="1401"/>
      <c r="CH89" s="1401"/>
      <c r="CI89" s="1401"/>
      <c r="CJ89" s="1401"/>
      <c r="CK89" s="1401"/>
      <c r="CL89" s="1401"/>
      <c r="CM89" s="1401"/>
      <c r="CN89" s="1401"/>
      <c r="CO89" s="1401"/>
      <c r="CP89" s="1401"/>
      <c r="CQ89" s="1401"/>
      <c r="CR89" s="1401"/>
      <c r="CS89" s="1401"/>
      <c r="CT89" s="1401"/>
      <c r="CU89" s="1401"/>
      <c r="CV89" s="1401"/>
      <c r="CW89" s="1401"/>
      <c r="CX89" s="1401"/>
      <c r="CY89" s="1401"/>
      <c r="CZ89" s="1401"/>
      <c r="DA89" s="1401"/>
      <c r="DB89" s="1401"/>
      <c r="DC89" s="1402"/>
      <c r="DD89" s="1411" t="s">
        <v>659</v>
      </c>
      <c r="DE89" s="1412"/>
      <c r="DF89" s="1412"/>
      <c r="DG89" s="1412"/>
      <c r="DH89" s="1412"/>
      <c r="DI89" s="1414"/>
      <c r="DJ89" s="1411" t="s">
        <v>1008</v>
      </c>
      <c r="DK89" s="1412"/>
      <c r="DL89" s="1412"/>
      <c r="DM89" s="1412"/>
      <c r="DN89" s="1412"/>
      <c r="DO89" s="1412"/>
      <c r="DP89" s="1411" t="s">
        <v>1009</v>
      </c>
      <c r="DQ89" s="1412"/>
      <c r="DR89" s="1412"/>
      <c r="DS89" s="1412"/>
      <c r="DT89" s="1412"/>
      <c r="DU89" s="1413"/>
    </row>
    <row r="90" spans="1:126" ht="36" customHeight="1" x14ac:dyDescent="0.35">
      <c r="R90" s="478"/>
      <c r="S90" s="478"/>
      <c r="T90" s="478"/>
      <c r="U90" s="478"/>
      <c r="V90" s="478"/>
      <c r="W90" s="478"/>
      <c r="X90" s="478"/>
      <c r="Y90" s="478"/>
      <c r="Z90" s="478"/>
      <c r="AA90" s="1282" t="s">
        <v>5</v>
      </c>
      <c r="AB90" s="1283"/>
      <c r="AC90" s="1283"/>
      <c r="AD90" s="1283"/>
      <c r="AE90" s="1283"/>
      <c r="AF90" s="1283"/>
      <c r="AG90" s="1283"/>
      <c r="AH90" s="1283"/>
      <c r="AI90" s="1283"/>
      <c r="AJ90" s="1283"/>
      <c r="AK90" s="1283"/>
      <c r="AL90" s="1283"/>
      <c r="AM90" s="1283"/>
      <c r="AN90" s="1283"/>
      <c r="AO90" s="1283"/>
      <c r="AP90" s="1283"/>
      <c r="AQ90" s="1283"/>
      <c r="AR90" s="1276">
        <v>0</v>
      </c>
      <c r="AS90" s="1276"/>
      <c r="AT90" s="1276"/>
      <c r="AU90" s="1276"/>
      <c r="AV90" s="1276"/>
      <c r="AW90" s="1276"/>
      <c r="AX90" s="1276"/>
      <c r="AY90" s="1276"/>
      <c r="AZ90" s="1276"/>
      <c r="BA90" s="1276"/>
      <c r="BB90" s="1276"/>
      <c r="BC90" s="1276"/>
      <c r="BD90" s="1276"/>
      <c r="BE90" s="1277"/>
      <c r="BF90" s="1277"/>
      <c r="BG90" s="1277"/>
      <c r="BH90" s="1277"/>
      <c r="BI90" s="1277"/>
      <c r="BJ90" s="1277"/>
      <c r="BK90" s="1277"/>
      <c r="BL90" s="1277"/>
      <c r="BM90" s="1277"/>
      <c r="BN90" s="1277"/>
      <c r="BO90" s="1277"/>
      <c r="BP90" s="1277"/>
      <c r="BQ90" s="1277"/>
      <c r="BR90" s="1277"/>
      <c r="BS90" s="1420"/>
      <c r="BT90" s="1277"/>
      <c r="BU90" s="1421"/>
      <c r="BV90" s="481"/>
      <c r="BW90" s="1387" t="s">
        <v>8</v>
      </c>
      <c r="BX90" s="1387"/>
      <c r="BY90" s="1387"/>
      <c r="BZ90" s="1387"/>
      <c r="CA90" s="1387"/>
      <c r="CB90" s="1387"/>
      <c r="CC90" s="1387"/>
      <c r="CD90" s="1387"/>
      <c r="CE90" s="1387"/>
      <c r="CF90" s="1387"/>
      <c r="CG90" s="1387"/>
      <c r="CH90" s="1387"/>
      <c r="CI90" s="1387"/>
      <c r="CJ90" s="1387"/>
      <c r="CK90" s="1387"/>
      <c r="CL90" s="1387"/>
      <c r="CM90" s="1387"/>
      <c r="CN90" s="1387"/>
      <c r="CO90" s="1387"/>
      <c r="CP90" s="1387"/>
      <c r="CQ90" s="1387"/>
      <c r="CR90" s="1387"/>
      <c r="CS90" s="1387"/>
      <c r="CT90" s="1387"/>
      <c r="CU90" s="1387"/>
      <c r="CV90" s="1387"/>
      <c r="CW90" s="1387"/>
      <c r="CX90" s="1387"/>
      <c r="CY90" s="1387"/>
      <c r="CZ90" s="1387"/>
      <c r="DA90" s="1387"/>
      <c r="DB90" s="1387"/>
      <c r="DC90" s="1388"/>
      <c r="DD90" s="1407">
        <f>SUMPRODUCT($AT46:$AT79,CL46:CL79)/2000</f>
        <v>0</v>
      </c>
      <c r="DE90" s="1408"/>
      <c r="DF90" s="1408"/>
      <c r="DG90" s="1408"/>
      <c r="DH90" s="1408"/>
      <c r="DI90" s="1409"/>
      <c r="DJ90" s="1407">
        <f>SUMPRODUCT($AT46:$AT79,CR46:CR79)/2000</f>
        <v>0</v>
      </c>
      <c r="DK90" s="1408"/>
      <c r="DL90" s="1408"/>
      <c r="DM90" s="1408"/>
      <c r="DN90" s="1408"/>
      <c r="DO90" s="1409"/>
      <c r="DP90" s="1407">
        <f>SUMPRODUCT($AT46:$AT79,CX46:CX79)/2000</f>
        <v>0</v>
      </c>
      <c r="DQ90" s="1408"/>
      <c r="DR90" s="1408"/>
      <c r="DS90" s="1408"/>
      <c r="DT90" s="1408"/>
      <c r="DU90" s="1410"/>
    </row>
    <row r="91" spans="1:126" ht="39" customHeight="1" thickBot="1" x14ac:dyDescent="0.4">
      <c r="R91" s="478"/>
      <c r="S91" s="478"/>
      <c r="T91" s="478"/>
      <c r="U91" s="478"/>
      <c r="V91" s="478"/>
      <c r="W91" s="478"/>
      <c r="X91" s="478"/>
      <c r="Y91" s="478"/>
      <c r="Z91" s="478"/>
      <c r="AA91" s="1282" t="s">
        <v>7</v>
      </c>
      <c r="AB91" s="1283"/>
      <c r="AC91" s="1283"/>
      <c r="AD91" s="1283"/>
      <c r="AE91" s="1283"/>
      <c r="AF91" s="1283"/>
      <c r="AG91" s="1283"/>
      <c r="AH91" s="1283"/>
      <c r="AI91" s="1283"/>
      <c r="AJ91" s="1283"/>
      <c r="AK91" s="1283"/>
      <c r="AL91" s="1283"/>
      <c r="AM91" s="1283"/>
      <c r="AN91" s="1283"/>
      <c r="AO91" s="1283"/>
      <c r="AP91" s="1283"/>
      <c r="AQ91" s="1283"/>
      <c r="AR91" s="1285">
        <f>AN80</f>
        <v>0</v>
      </c>
      <c r="AS91" s="1285"/>
      <c r="AT91" s="1285"/>
      <c r="AU91" s="1285"/>
      <c r="AV91" s="1285"/>
      <c r="AW91" s="1285"/>
      <c r="AX91" s="1285"/>
      <c r="AY91" s="1285"/>
      <c r="AZ91" s="1285"/>
      <c r="BA91" s="1285"/>
      <c r="BB91" s="1285"/>
      <c r="BC91" s="1285"/>
      <c r="BD91" s="1285"/>
      <c r="BE91" s="1277"/>
      <c r="BF91" s="1277"/>
      <c r="BG91" s="1277"/>
      <c r="BH91" s="1277"/>
      <c r="BI91" s="1277"/>
      <c r="BJ91" s="1277"/>
      <c r="BK91" s="1277"/>
      <c r="BL91" s="1277"/>
      <c r="BM91" s="1277"/>
      <c r="BN91" s="1277"/>
      <c r="BO91" s="1277"/>
      <c r="BP91" s="1277"/>
      <c r="BQ91" s="1277"/>
      <c r="BR91" s="1277"/>
      <c r="BS91" s="1420"/>
      <c r="BT91" s="1277"/>
      <c r="BU91" s="1421"/>
      <c r="BV91" s="481"/>
      <c r="BW91" s="1387" t="s">
        <v>9</v>
      </c>
      <c r="BX91" s="1387"/>
      <c r="BY91" s="1387"/>
      <c r="BZ91" s="1387"/>
      <c r="CA91" s="1387"/>
      <c r="CB91" s="1387"/>
      <c r="CC91" s="1387"/>
      <c r="CD91" s="1387"/>
      <c r="CE91" s="1387"/>
      <c r="CF91" s="1387"/>
      <c r="CG91" s="1387"/>
      <c r="CH91" s="1387"/>
      <c r="CI91" s="1387"/>
      <c r="CJ91" s="1387"/>
      <c r="CK91" s="1387"/>
      <c r="CL91" s="1387"/>
      <c r="CM91" s="1387"/>
      <c r="CN91" s="1387"/>
      <c r="CO91" s="1387"/>
      <c r="CP91" s="1387"/>
      <c r="CQ91" s="1387"/>
      <c r="CR91" s="1387"/>
      <c r="CS91" s="1387"/>
      <c r="CT91" s="1387"/>
      <c r="CU91" s="1387"/>
      <c r="CV91" s="1387"/>
      <c r="CW91" s="1387"/>
      <c r="CX91" s="1387"/>
      <c r="CY91" s="1387"/>
      <c r="CZ91" s="1387"/>
      <c r="DA91" s="1387"/>
      <c r="DB91" s="1387"/>
      <c r="DC91" s="1388"/>
      <c r="DD91" s="1403">
        <f>SUM(DD46:DD79)</f>
        <v>0</v>
      </c>
      <c r="DE91" s="1404"/>
      <c r="DF91" s="1404"/>
      <c r="DG91" s="1404"/>
      <c r="DH91" s="1404"/>
      <c r="DI91" s="1405"/>
      <c r="DJ91" s="1403">
        <f>SUM(DJ46:DJ79)</f>
        <v>0</v>
      </c>
      <c r="DK91" s="1404"/>
      <c r="DL91" s="1404"/>
      <c r="DM91" s="1404"/>
      <c r="DN91" s="1404"/>
      <c r="DO91" s="1405"/>
      <c r="DP91" s="1403">
        <f>SUM(DP46:DP79)</f>
        <v>0</v>
      </c>
      <c r="DQ91" s="1404"/>
      <c r="DR91" s="1404"/>
      <c r="DS91" s="1404"/>
      <c r="DT91" s="1404"/>
      <c r="DU91" s="1406"/>
    </row>
    <row r="92" spans="1:126" s="453" customFormat="1" ht="36" customHeight="1" x14ac:dyDescent="0.4">
      <c r="A92" s="452"/>
      <c r="B92" s="452"/>
      <c r="C92" s="452"/>
      <c r="D92" s="452"/>
      <c r="E92" s="452"/>
      <c r="F92" s="452"/>
      <c r="G92" s="452"/>
      <c r="H92" s="452"/>
      <c r="I92" s="452"/>
      <c r="J92" s="452"/>
      <c r="K92" s="452"/>
      <c r="L92" s="452"/>
      <c r="M92" s="452"/>
      <c r="N92" s="452"/>
      <c r="O92" s="452"/>
      <c r="P92" s="452"/>
      <c r="Q92" s="452"/>
      <c r="R92" s="452"/>
      <c r="S92" s="452"/>
      <c r="T92" s="452"/>
      <c r="U92" s="452"/>
      <c r="V92" s="452"/>
      <c r="W92" s="452"/>
      <c r="X92" s="452"/>
      <c r="Y92" s="452"/>
      <c r="Z92" s="452"/>
      <c r="AA92" s="1425" t="s">
        <v>657</v>
      </c>
      <c r="AB92" s="1426"/>
      <c r="AC92" s="1426"/>
      <c r="AD92" s="1426"/>
      <c r="AE92" s="1426"/>
      <c r="AF92" s="1426"/>
      <c r="AG92" s="1426"/>
      <c r="AH92" s="1426"/>
      <c r="AI92" s="1426"/>
      <c r="AJ92" s="1426"/>
      <c r="AK92" s="1426"/>
      <c r="AL92" s="1426"/>
      <c r="AM92" s="1426"/>
      <c r="AN92" s="1426"/>
      <c r="AO92" s="1426"/>
      <c r="AP92" s="1426"/>
      <c r="AQ92" s="1426"/>
      <c r="AR92" s="1426"/>
      <c r="AS92" s="1426"/>
      <c r="AT92" s="1426"/>
      <c r="AU92" s="1426"/>
      <c r="AV92" s="1426"/>
      <c r="AW92" s="1426"/>
      <c r="AX92" s="1426"/>
      <c r="AY92" s="1426"/>
      <c r="AZ92" s="1426"/>
      <c r="BA92" s="1426"/>
      <c r="BB92" s="1426"/>
      <c r="BC92" s="1426"/>
      <c r="BD92" s="1426"/>
      <c r="BE92" s="1426"/>
      <c r="BF92" s="1426"/>
      <c r="BG92" s="1426"/>
      <c r="BH92" s="1426"/>
      <c r="BI92" s="1426"/>
      <c r="BJ92" s="1426"/>
      <c r="BK92" s="1426"/>
      <c r="BL92" s="1426"/>
      <c r="BM92" s="1426"/>
      <c r="BN92" s="1426"/>
      <c r="BO92" s="1426"/>
      <c r="BP92" s="1426"/>
      <c r="BQ92" s="1426"/>
      <c r="BR92" s="1427"/>
      <c r="BS92" s="1420"/>
      <c r="BT92" s="1277"/>
      <c r="BU92" s="1421"/>
      <c r="BV92" s="482"/>
      <c r="BW92" s="1401" t="s">
        <v>10</v>
      </c>
      <c r="BX92" s="1401"/>
      <c r="BY92" s="1401"/>
      <c r="BZ92" s="1401"/>
      <c r="CA92" s="1401"/>
      <c r="CB92" s="1401"/>
      <c r="CC92" s="1401"/>
      <c r="CD92" s="1401"/>
      <c r="CE92" s="1401"/>
      <c r="CF92" s="1401"/>
      <c r="CG92" s="1401"/>
      <c r="CH92" s="1401"/>
      <c r="CI92" s="1401"/>
      <c r="CJ92" s="1401"/>
      <c r="CK92" s="1401"/>
      <c r="CL92" s="1401"/>
      <c r="CM92" s="1401"/>
      <c r="CN92" s="1401"/>
      <c r="CO92" s="1401"/>
      <c r="CP92" s="1401"/>
      <c r="CQ92" s="1401"/>
      <c r="CR92" s="1401"/>
      <c r="CS92" s="1401"/>
      <c r="CT92" s="1401"/>
      <c r="CU92" s="1401"/>
      <c r="CV92" s="1401"/>
      <c r="CW92" s="1401"/>
      <c r="CX92" s="1401"/>
      <c r="CY92" s="1401"/>
      <c r="CZ92" s="1401"/>
      <c r="DA92" s="1401"/>
      <c r="DB92" s="1401"/>
      <c r="DC92" s="1402"/>
      <c r="DD92" s="1400"/>
      <c r="DE92" s="1400"/>
      <c r="DF92" s="1400"/>
      <c r="DG92" s="1400"/>
      <c r="DH92" s="1400"/>
      <c r="DI92" s="1400"/>
      <c r="DJ92" s="1389"/>
      <c r="DK92" s="1390"/>
      <c r="DL92" s="1390"/>
      <c r="DM92" s="1390"/>
      <c r="DN92" s="1390"/>
      <c r="DO92" s="1391"/>
      <c r="DP92" s="1397"/>
      <c r="DQ92" s="1398"/>
      <c r="DR92" s="1398"/>
      <c r="DS92" s="1398"/>
      <c r="DT92" s="1398"/>
      <c r="DU92" s="1399"/>
    </row>
    <row r="93" spans="1:126" s="453" customFormat="1" ht="36" customHeight="1" x14ac:dyDescent="0.35">
      <c r="A93" s="452"/>
      <c r="B93" s="452"/>
      <c r="C93" s="452"/>
      <c r="D93" s="452"/>
      <c r="E93" s="452"/>
      <c r="F93" s="452"/>
      <c r="G93" s="452"/>
      <c r="H93" s="452"/>
      <c r="I93" s="452"/>
      <c r="J93" s="452"/>
      <c r="K93" s="452"/>
      <c r="L93" s="452"/>
      <c r="M93" s="452"/>
      <c r="N93" s="452"/>
      <c r="O93" s="452"/>
      <c r="P93" s="452"/>
      <c r="Q93" s="452"/>
      <c r="R93" s="452"/>
      <c r="S93" s="452"/>
      <c r="T93" s="452"/>
      <c r="U93" s="452"/>
      <c r="V93" s="452"/>
      <c r="W93" s="452"/>
      <c r="X93" s="452"/>
      <c r="Y93" s="452"/>
      <c r="Z93" s="452"/>
      <c r="AA93" s="1282" t="s">
        <v>11</v>
      </c>
      <c r="AB93" s="1283"/>
      <c r="AC93" s="1283"/>
      <c r="AD93" s="1283"/>
      <c r="AE93" s="1283"/>
      <c r="AF93" s="1283"/>
      <c r="AG93" s="1283"/>
      <c r="AH93" s="1283"/>
      <c r="AI93" s="1283"/>
      <c r="AJ93" s="1283"/>
      <c r="AK93" s="1283"/>
      <c r="AL93" s="1283"/>
      <c r="AM93" s="1283"/>
      <c r="AN93" s="1283"/>
      <c r="AO93" s="1283"/>
      <c r="AP93" s="1283"/>
      <c r="AQ93" s="1283"/>
      <c r="AR93" s="1283"/>
      <c r="AS93" s="1283"/>
      <c r="AT93" s="1283"/>
      <c r="AU93" s="1283"/>
      <c r="AV93" s="1283"/>
      <c r="AW93" s="1283"/>
      <c r="AX93" s="1283"/>
      <c r="AY93" s="1283"/>
      <c r="AZ93" s="1283"/>
      <c r="BA93" s="1283"/>
      <c r="BB93" s="1278">
        <f>DB17</f>
        <v>0</v>
      </c>
      <c r="BC93" s="1278"/>
      <c r="BD93" s="1278"/>
      <c r="BE93" s="1278"/>
      <c r="BF93" s="1278"/>
      <c r="BG93" s="1278"/>
      <c r="BH93" s="1278"/>
      <c r="BI93" s="1278"/>
      <c r="BJ93" s="1278"/>
      <c r="BK93" s="1278"/>
      <c r="BL93" s="1278"/>
      <c r="BM93" s="1278"/>
      <c r="BN93" s="1278"/>
      <c r="BO93" s="1278"/>
      <c r="BP93" s="1278"/>
      <c r="BQ93" s="1278"/>
      <c r="BR93" s="1279"/>
      <c r="BS93" s="1420"/>
      <c r="BT93" s="1277"/>
      <c r="BU93" s="1421"/>
      <c r="BV93" s="482"/>
      <c r="BW93" s="1387" t="s">
        <v>8</v>
      </c>
      <c r="BX93" s="1387"/>
      <c r="BY93" s="1387"/>
      <c r="BZ93" s="1387"/>
      <c r="CA93" s="1387"/>
      <c r="CB93" s="1387"/>
      <c r="CC93" s="1387"/>
      <c r="CD93" s="1387"/>
      <c r="CE93" s="1387"/>
      <c r="CF93" s="1387"/>
      <c r="CG93" s="1387"/>
      <c r="CH93" s="1387"/>
      <c r="CI93" s="1387"/>
      <c r="CJ93" s="1387"/>
      <c r="CK93" s="1387"/>
      <c r="CL93" s="1387"/>
      <c r="CM93" s="1387"/>
      <c r="CN93" s="1387"/>
      <c r="CO93" s="1387"/>
      <c r="CP93" s="1387"/>
      <c r="CQ93" s="1387"/>
      <c r="CR93" s="1387"/>
      <c r="CS93" s="1387"/>
      <c r="CT93" s="1387"/>
      <c r="CU93" s="1387"/>
      <c r="CV93" s="1387"/>
      <c r="CW93" s="1387"/>
      <c r="CX93" s="1387"/>
      <c r="CY93" s="1387"/>
      <c r="CZ93" s="1387"/>
      <c r="DA93" s="1387"/>
      <c r="DB93" s="1387"/>
      <c r="DC93" s="1388"/>
      <c r="DD93" s="1384" t="e">
        <f>DD90*2000/$DB$17</f>
        <v>#DIV/0!</v>
      </c>
      <c r="DE93" s="1385"/>
      <c r="DF93" s="1385"/>
      <c r="DG93" s="1385"/>
      <c r="DH93" s="1385"/>
      <c r="DI93" s="1396"/>
      <c r="DJ93" s="1384" t="e">
        <f>DJ90*2000/$DB$17</f>
        <v>#DIV/0!</v>
      </c>
      <c r="DK93" s="1385"/>
      <c r="DL93" s="1385"/>
      <c r="DM93" s="1385"/>
      <c r="DN93" s="1385"/>
      <c r="DO93" s="1396"/>
      <c r="DP93" s="1384" t="e">
        <f>DP90*2000/$DB$17</f>
        <v>#DIV/0!</v>
      </c>
      <c r="DQ93" s="1385"/>
      <c r="DR93" s="1385"/>
      <c r="DS93" s="1385"/>
      <c r="DT93" s="1385"/>
      <c r="DU93" s="1386"/>
    </row>
    <row r="94" spans="1:126" s="453" customFormat="1" ht="36" customHeight="1" x14ac:dyDescent="0.35">
      <c r="A94" s="452"/>
      <c r="B94" s="452"/>
      <c r="C94" s="452"/>
      <c r="D94" s="452"/>
      <c r="E94" s="452"/>
      <c r="F94" s="452"/>
      <c r="G94" s="452"/>
      <c r="H94" s="452"/>
      <c r="I94" s="452"/>
      <c r="J94" s="452"/>
      <c r="K94" s="452"/>
      <c r="L94" s="452"/>
      <c r="M94" s="452"/>
      <c r="N94" s="452"/>
      <c r="O94" s="452"/>
      <c r="P94" s="452"/>
      <c r="Q94" s="452"/>
      <c r="R94" s="452"/>
      <c r="S94" s="452"/>
      <c r="T94" s="452"/>
      <c r="U94" s="452"/>
      <c r="V94" s="452"/>
      <c r="W94" s="452"/>
      <c r="X94" s="452"/>
      <c r="Y94" s="452"/>
      <c r="Z94" s="452"/>
      <c r="AA94" s="1282" t="s">
        <v>12</v>
      </c>
      <c r="AB94" s="1283"/>
      <c r="AC94" s="1283"/>
      <c r="AD94" s="1283"/>
      <c r="AE94" s="1283"/>
      <c r="AF94" s="1283"/>
      <c r="AG94" s="1283"/>
      <c r="AH94" s="1283"/>
      <c r="AI94" s="1283"/>
      <c r="AJ94" s="1283"/>
      <c r="AK94" s="1283"/>
      <c r="AL94" s="1283"/>
      <c r="AM94" s="1283"/>
      <c r="AN94" s="1283"/>
      <c r="AO94" s="1283"/>
      <c r="AP94" s="1283"/>
      <c r="AQ94" s="1283"/>
      <c r="AR94" s="1283"/>
      <c r="AS94" s="1283"/>
      <c r="AT94" s="1283"/>
      <c r="AU94" s="1283"/>
      <c r="AV94" s="1283"/>
      <c r="AW94" s="1283"/>
      <c r="AX94" s="1283"/>
      <c r="AY94" s="1283"/>
      <c r="AZ94" s="1283"/>
      <c r="BA94" s="1283"/>
      <c r="BB94" s="1278">
        <f>DB19</f>
        <v>0</v>
      </c>
      <c r="BC94" s="1278"/>
      <c r="BD94" s="1278"/>
      <c r="BE94" s="1278"/>
      <c r="BF94" s="1278"/>
      <c r="BG94" s="1278"/>
      <c r="BH94" s="1278"/>
      <c r="BI94" s="1278"/>
      <c r="BJ94" s="1278"/>
      <c r="BK94" s="1278"/>
      <c r="BL94" s="1278"/>
      <c r="BM94" s="1278"/>
      <c r="BN94" s="1278"/>
      <c r="BO94" s="1278"/>
      <c r="BP94" s="1278"/>
      <c r="BQ94" s="1278"/>
      <c r="BR94" s="1279"/>
      <c r="BS94" s="1420"/>
      <c r="BT94" s="1277"/>
      <c r="BU94" s="1421"/>
      <c r="BV94" s="482"/>
      <c r="BW94" s="1387" t="s">
        <v>9</v>
      </c>
      <c r="BX94" s="1387"/>
      <c r="BY94" s="1387"/>
      <c r="BZ94" s="1387"/>
      <c r="CA94" s="1387"/>
      <c r="CB94" s="1387"/>
      <c r="CC94" s="1387"/>
      <c r="CD94" s="1387"/>
      <c r="CE94" s="1387"/>
      <c r="CF94" s="1387"/>
      <c r="CG94" s="1387"/>
      <c r="CH94" s="1387"/>
      <c r="CI94" s="1387"/>
      <c r="CJ94" s="1387"/>
      <c r="CK94" s="1387"/>
      <c r="CL94" s="1387"/>
      <c r="CM94" s="1387"/>
      <c r="CN94" s="1387"/>
      <c r="CO94" s="1387"/>
      <c r="CP94" s="1387"/>
      <c r="CQ94" s="1387"/>
      <c r="CR94" s="1387"/>
      <c r="CS94" s="1387"/>
      <c r="CT94" s="1387"/>
      <c r="CU94" s="1387"/>
      <c r="CV94" s="1387"/>
      <c r="CW94" s="1387"/>
      <c r="CX94" s="1387"/>
      <c r="CY94" s="1387"/>
      <c r="CZ94" s="1387"/>
      <c r="DA94" s="1387"/>
      <c r="DB94" s="1387"/>
      <c r="DC94" s="1388"/>
      <c r="DD94" s="1384" t="e">
        <f>DD91*2000/$DB$17</f>
        <v>#DIV/0!</v>
      </c>
      <c r="DE94" s="1385"/>
      <c r="DF94" s="1385"/>
      <c r="DG94" s="1385"/>
      <c r="DH94" s="1385"/>
      <c r="DI94" s="1396"/>
      <c r="DJ94" s="1384" t="e">
        <f>DJ91*2000/$DB$17</f>
        <v>#DIV/0!</v>
      </c>
      <c r="DK94" s="1385"/>
      <c r="DL94" s="1385"/>
      <c r="DM94" s="1385"/>
      <c r="DN94" s="1385"/>
      <c r="DO94" s="1396"/>
      <c r="DP94" s="1384" t="e">
        <f>DP91*2000/$DB$17</f>
        <v>#DIV/0!</v>
      </c>
      <c r="DQ94" s="1385"/>
      <c r="DR94" s="1385"/>
      <c r="DS94" s="1385"/>
      <c r="DT94" s="1385"/>
      <c r="DU94" s="1386"/>
    </row>
    <row r="95" spans="1:126" ht="36" customHeight="1" x14ac:dyDescent="0.35">
      <c r="AA95" s="1282" t="s">
        <v>13</v>
      </c>
      <c r="AB95" s="1283"/>
      <c r="AC95" s="1283"/>
      <c r="AD95" s="1283"/>
      <c r="AE95" s="1283"/>
      <c r="AF95" s="1283"/>
      <c r="AG95" s="1283"/>
      <c r="AH95" s="1283"/>
      <c r="AI95" s="1283"/>
      <c r="AJ95" s="1283"/>
      <c r="AK95" s="1283"/>
      <c r="AL95" s="1283"/>
      <c r="AM95" s="1283"/>
      <c r="AN95" s="1283"/>
      <c r="AO95" s="1283"/>
      <c r="AP95" s="1283"/>
      <c r="AQ95" s="1283"/>
      <c r="AR95" s="1283"/>
      <c r="AS95" s="1283"/>
      <c r="AT95" s="1283"/>
      <c r="AU95" s="1283"/>
      <c r="AV95" s="1283"/>
      <c r="AW95" s="1283"/>
      <c r="AX95" s="1283"/>
      <c r="AY95" s="1283"/>
      <c r="AZ95" s="1283"/>
      <c r="BA95" s="1283"/>
      <c r="BB95" s="1278">
        <f>DB19</f>
        <v>0</v>
      </c>
      <c r="BC95" s="1278"/>
      <c r="BD95" s="1278"/>
      <c r="BE95" s="1278"/>
      <c r="BF95" s="1278"/>
      <c r="BG95" s="1278"/>
      <c r="BH95" s="1278"/>
      <c r="BI95" s="1278"/>
      <c r="BJ95" s="1278"/>
      <c r="BK95" s="1278"/>
      <c r="BL95" s="1278"/>
      <c r="BM95" s="1278"/>
      <c r="BN95" s="1278"/>
      <c r="BO95" s="1278"/>
      <c r="BP95" s="1278"/>
      <c r="BQ95" s="1278"/>
      <c r="BR95" s="1279"/>
      <c r="BS95" s="1420"/>
      <c r="BT95" s="1277"/>
      <c r="BU95" s="1421"/>
      <c r="BV95" s="481"/>
      <c r="BW95" s="1387" t="s">
        <v>14</v>
      </c>
      <c r="BX95" s="1387"/>
      <c r="BY95" s="1387"/>
      <c r="BZ95" s="1387"/>
      <c r="CA95" s="1387"/>
      <c r="CB95" s="1387"/>
      <c r="CC95" s="1387"/>
      <c r="CD95" s="1387"/>
      <c r="CE95" s="1387"/>
      <c r="CF95" s="1387"/>
      <c r="CG95" s="1387"/>
      <c r="CH95" s="1387"/>
      <c r="CI95" s="1387"/>
      <c r="CJ95" s="1387"/>
      <c r="CK95" s="1387"/>
      <c r="CL95" s="1387"/>
      <c r="CM95" s="1387"/>
      <c r="CN95" s="1387"/>
      <c r="CO95" s="1387"/>
      <c r="CP95" s="1387"/>
      <c r="CQ95" s="1387"/>
      <c r="CR95" s="1387"/>
      <c r="CS95" s="1387"/>
      <c r="CT95" s="1387"/>
      <c r="CU95" s="1387"/>
      <c r="CV95" s="1387"/>
      <c r="CW95" s="1387"/>
      <c r="CX95" s="1387"/>
      <c r="CY95" s="1387"/>
      <c r="CZ95" s="1387"/>
      <c r="DA95" s="1387"/>
      <c r="DB95" s="1387"/>
      <c r="DC95" s="1388"/>
      <c r="DD95" s="1389"/>
      <c r="DE95" s="1390"/>
      <c r="DF95" s="1390"/>
      <c r="DG95" s="1390"/>
      <c r="DH95" s="1390"/>
      <c r="DI95" s="1391"/>
      <c r="DJ95" s="1392" t="e">
        <f>DJ91/DD91</f>
        <v>#DIV/0!</v>
      </c>
      <c r="DK95" s="1392"/>
      <c r="DL95" s="1392"/>
      <c r="DM95" s="1392"/>
      <c r="DN95" s="1392"/>
      <c r="DO95" s="1392"/>
      <c r="DP95" s="1393" t="e">
        <f>DP91/DD91</f>
        <v>#DIV/0!</v>
      </c>
      <c r="DQ95" s="1394"/>
      <c r="DR95" s="1394"/>
      <c r="DS95" s="1394"/>
      <c r="DT95" s="1394"/>
      <c r="DU95" s="1395"/>
    </row>
    <row r="96" spans="1:126" ht="36" customHeight="1" thickBot="1" x14ac:dyDescent="0.4">
      <c r="Y96" s="691"/>
      <c r="Z96" s="690"/>
      <c r="AA96" s="1286" t="s">
        <v>388</v>
      </c>
      <c r="AB96" s="1287"/>
      <c r="AC96" s="1287"/>
      <c r="AD96" s="1287"/>
      <c r="AE96" s="1287"/>
      <c r="AF96" s="1287"/>
      <c r="AG96" s="1287"/>
      <c r="AH96" s="1287"/>
      <c r="AI96" s="1287"/>
      <c r="AJ96" s="1287"/>
      <c r="AK96" s="1287"/>
      <c r="AL96" s="1287"/>
      <c r="AM96" s="1287"/>
      <c r="AN96" s="1287"/>
      <c r="AO96" s="1287"/>
      <c r="AP96" s="1287"/>
      <c r="AQ96" s="1287"/>
      <c r="AR96" s="1287"/>
      <c r="AS96" s="1287"/>
      <c r="AT96" s="1287"/>
      <c r="AU96" s="1287"/>
      <c r="AV96" s="1287"/>
      <c r="AW96" s="1287"/>
      <c r="AX96" s="1287"/>
      <c r="AY96" s="1287"/>
      <c r="AZ96" s="1287"/>
      <c r="BA96" s="1287"/>
      <c r="BB96" s="1280" t="str">
        <f>IF(ISERROR(DB18/1), "Need Actual Hours in 'CD21'", DB18)</f>
        <v>Need Actual Hours in 'CD21'</v>
      </c>
      <c r="BC96" s="1280"/>
      <c r="BD96" s="1280"/>
      <c r="BE96" s="1280"/>
      <c r="BF96" s="1280"/>
      <c r="BG96" s="1280"/>
      <c r="BH96" s="1280"/>
      <c r="BI96" s="1280"/>
      <c r="BJ96" s="1280"/>
      <c r="BK96" s="1280"/>
      <c r="BL96" s="1280"/>
      <c r="BM96" s="1280"/>
      <c r="BN96" s="1280"/>
      <c r="BO96" s="1280"/>
      <c r="BP96" s="1280"/>
      <c r="BQ96" s="1280"/>
      <c r="BR96" s="1281"/>
      <c r="BS96" s="1422"/>
      <c r="BT96" s="1423"/>
      <c r="BU96" s="1424"/>
      <c r="BV96" s="483"/>
      <c r="BW96" s="1312" t="s">
        <v>15</v>
      </c>
      <c r="BX96" s="1312"/>
      <c r="BY96" s="1312"/>
      <c r="BZ96" s="1312"/>
      <c r="CA96" s="1312"/>
      <c r="CB96" s="1312"/>
      <c r="CC96" s="1312"/>
      <c r="CD96" s="1312"/>
      <c r="CE96" s="1312"/>
      <c r="CF96" s="1312"/>
      <c r="CG96" s="1312"/>
      <c r="CH96" s="1312"/>
      <c r="CI96" s="1312"/>
      <c r="CJ96" s="1312"/>
      <c r="CK96" s="1312"/>
      <c r="CL96" s="1312"/>
      <c r="CM96" s="1312"/>
      <c r="CN96" s="1312"/>
      <c r="CO96" s="1312"/>
      <c r="CP96" s="1312"/>
      <c r="CQ96" s="1312"/>
      <c r="CR96" s="1312"/>
      <c r="CS96" s="1312"/>
      <c r="CT96" s="1312"/>
      <c r="CU96" s="1312"/>
      <c r="CV96" s="1312"/>
      <c r="CW96" s="1312"/>
      <c r="CX96" s="1312"/>
      <c r="CY96" s="1312"/>
      <c r="CZ96" s="1312"/>
      <c r="DA96" s="1312"/>
      <c r="DB96" s="1312"/>
      <c r="DC96" s="1313"/>
      <c r="DD96" s="1303" t="e">
        <f>(DD93-DD94)*100/DD93</f>
        <v>#DIV/0!</v>
      </c>
      <c r="DE96" s="1304"/>
      <c r="DF96" s="1304"/>
      <c r="DG96" s="1304"/>
      <c r="DH96" s="1304"/>
      <c r="DI96" s="1314"/>
      <c r="DJ96" s="1303" t="e">
        <f>(DJ93-DJ94)*100/DJ93</f>
        <v>#DIV/0!</v>
      </c>
      <c r="DK96" s="1304"/>
      <c r="DL96" s="1304"/>
      <c r="DM96" s="1304"/>
      <c r="DN96" s="1304"/>
      <c r="DO96" s="1314"/>
      <c r="DP96" s="1303" t="e">
        <f>(DP93-DP94)*100/DP93</f>
        <v>#DIV/0!</v>
      </c>
      <c r="DQ96" s="1304"/>
      <c r="DR96" s="1304"/>
      <c r="DS96" s="1304"/>
      <c r="DT96" s="1304"/>
      <c r="DU96" s="1305"/>
    </row>
    <row r="97" spans="1:139" s="492" customFormat="1" ht="36" customHeight="1" thickTop="1" thickBot="1" x14ac:dyDescent="0.25">
      <c r="A97" s="1284"/>
      <c r="B97" s="1284"/>
      <c r="C97" s="1284"/>
      <c r="D97" s="1284"/>
      <c r="E97" s="1284"/>
      <c r="F97" s="1284"/>
      <c r="G97" s="1284"/>
      <c r="H97" s="1284"/>
      <c r="I97" s="1284"/>
      <c r="J97" s="1284"/>
      <c r="K97" s="1284"/>
      <c r="L97" s="1284"/>
      <c r="M97" s="1284"/>
      <c r="N97" s="1284"/>
      <c r="O97" s="1284"/>
      <c r="P97" s="1284"/>
      <c r="Q97" s="1284"/>
      <c r="R97" s="1284"/>
      <c r="S97" s="1284"/>
      <c r="T97" s="1284"/>
      <c r="U97" s="1284"/>
      <c r="V97" s="1284"/>
      <c r="W97" s="1284"/>
      <c r="X97" s="1284"/>
      <c r="Y97" s="1284"/>
      <c r="Z97" s="1284"/>
      <c r="AA97" s="1284"/>
      <c r="AB97" s="1284"/>
      <c r="AC97" s="1284"/>
      <c r="AD97" s="1284"/>
      <c r="AE97" s="1284"/>
      <c r="AF97" s="1284"/>
      <c r="AG97" s="1284"/>
      <c r="AH97" s="1284"/>
      <c r="AI97" s="1284"/>
      <c r="AJ97" s="1284"/>
      <c r="AK97" s="1284"/>
      <c r="AL97" s="1284"/>
      <c r="AM97" s="1284"/>
      <c r="AN97" s="1284"/>
      <c r="AO97" s="1284"/>
      <c r="AP97" s="1284"/>
      <c r="AQ97" s="1284"/>
      <c r="AR97" s="1284"/>
      <c r="AS97" s="1284"/>
      <c r="AT97" s="1284"/>
      <c r="AU97" s="1284"/>
      <c r="AV97" s="1284"/>
      <c r="AW97" s="1284"/>
      <c r="AX97" s="1284"/>
      <c r="AY97" s="1284"/>
      <c r="AZ97" s="1284"/>
      <c r="BA97" s="1284"/>
      <c r="BB97" s="1284"/>
      <c r="BC97" s="1284"/>
      <c r="BD97" s="1284"/>
      <c r="BE97" s="1284"/>
      <c r="BF97" s="1284"/>
      <c r="BG97" s="1284"/>
      <c r="BH97" s="1284"/>
      <c r="BI97" s="1284"/>
      <c r="BJ97" s="1284"/>
      <c r="BK97" s="1284"/>
      <c r="BL97" s="1284"/>
      <c r="BM97" s="1284"/>
      <c r="BN97" s="1284"/>
      <c r="BO97" s="1284"/>
      <c r="BP97" s="1284"/>
      <c r="BQ97" s="1284"/>
      <c r="BR97" s="1284"/>
      <c r="BS97" s="1284"/>
      <c r="BT97" s="1284"/>
      <c r="BU97" s="1284"/>
      <c r="BV97" s="1284"/>
      <c r="BW97" s="1284"/>
      <c r="BX97" s="1284"/>
      <c r="BY97" s="1284"/>
      <c r="BZ97" s="1284"/>
      <c r="CA97" s="1284"/>
      <c r="CB97" s="1284"/>
      <c r="CC97" s="1284"/>
      <c r="CD97" s="1284"/>
      <c r="CE97" s="1284"/>
      <c r="CF97" s="1284"/>
      <c r="CG97" s="1284"/>
      <c r="CH97" s="1284"/>
      <c r="CI97" s="1284"/>
      <c r="CJ97" s="1284"/>
      <c r="CK97" s="1284"/>
      <c r="CL97" s="1284"/>
      <c r="CM97" s="1284"/>
      <c r="CN97" s="1284"/>
      <c r="CO97" s="1284"/>
      <c r="CP97" s="1284"/>
      <c r="CQ97" s="1284"/>
      <c r="CR97" s="1284"/>
      <c r="CS97" s="1284"/>
      <c r="CT97" s="1284"/>
      <c r="CU97" s="1284"/>
      <c r="CV97" s="1284"/>
      <c r="CW97" s="1284"/>
      <c r="CX97" s="1284"/>
      <c r="CY97" s="1284"/>
      <c r="CZ97" s="1284"/>
      <c r="DA97" s="1284"/>
      <c r="DB97" s="1284"/>
      <c r="DC97" s="1284"/>
      <c r="DD97" s="1284"/>
      <c r="DE97" s="1284"/>
      <c r="DF97" s="1284"/>
      <c r="DG97" s="1284"/>
      <c r="DH97" s="1284"/>
      <c r="DI97" s="1284"/>
      <c r="DJ97" s="1284"/>
      <c r="DK97" s="1284"/>
      <c r="DL97" s="1284"/>
      <c r="DM97" s="1284"/>
      <c r="DN97" s="1284"/>
      <c r="DO97" s="1284"/>
      <c r="DP97" s="1284"/>
      <c r="DQ97" s="1284"/>
      <c r="DR97" s="1284"/>
      <c r="DS97" s="1284"/>
      <c r="DT97" s="1284"/>
      <c r="DU97" s="1284"/>
      <c r="DV97" s="1284"/>
    </row>
    <row r="98" spans="1:139" s="492" customFormat="1" ht="36" customHeight="1" thickBot="1" x14ac:dyDescent="0.25">
      <c r="A98" s="1597"/>
      <c r="B98" s="1318"/>
      <c r="C98" s="1318"/>
      <c r="D98" s="1318"/>
      <c r="E98" s="1318"/>
      <c r="F98" s="1318"/>
      <c r="G98" s="1318"/>
      <c r="H98" s="1318"/>
      <c r="I98" s="1318"/>
      <c r="J98" s="1318"/>
      <c r="K98" s="1318"/>
      <c r="L98" s="1318"/>
      <c r="M98" s="1318"/>
      <c r="N98" s="1318"/>
      <c r="O98" s="1318"/>
      <c r="P98" s="1318"/>
      <c r="Q98" s="1318"/>
      <c r="R98" s="1318"/>
      <c r="S98" s="1318"/>
      <c r="T98" s="1318"/>
      <c r="U98" s="1318"/>
      <c r="V98" s="1318"/>
      <c r="W98" s="1318"/>
      <c r="X98" s="1318"/>
      <c r="Y98" s="1318"/>
      <c r="Z98" s="1318"/>
      <c r="AA98" s="1318"/>
      <c r="AB98" s="1318"/>
      <c r="AC98" s="1318"/>
      <c r="AD98" s="1318"/>
      <c r="AE98" s="1318"/>
      <c r="AF98" s="1318"/>
      <c r="AG98" s="1318"/>
      <c r="AH98" s="1318"/>
      <c r="AI98" s="1318"/>
      <c r="AJ98" s="1318"/>
      <c r="AK98" s="1318"/>
      <c r="AL98" s="1318"/>
      <c r="AM98" s="1318"/>
      <c r="AN98" s="1318"/>
      <c r="AO98" s="1318"/>
      <c r="AP98" s="1318"/>
      <c r="AQ98" s="1318"/>
      <c r="AR98" s="1318"/>
      <c r="AS98" s="1318"/>
      <c r="AT98" s="1318"/>
      <c r="AU98" s="1318"/>
      <c r="AV98" s="1318"/>
      <c r="AW98" s="1318"/>
      <c r="AX98" s="1318"/>
      <c r="AY98" s="1318"/>
      <c r="AZ98" s="1318"/>
      <c r="BA98" s="1318"/>
      <c r="BB98" s="1318"/>
      <c r="BC98" s="1318"/>
      <c r="BD98" s="1318"/>
      <c r="BE98" s="1318"/>
      <c r="BF98" s="1318"/>
      <c r="BG98" s="1318"/>
      <c r="BH98" s="1318"/>
      <c r="BI98" s="1318"/>
      <c r="BJ98" s="1318"/>
      <c r="BK98" s="1318"/>
      <c r="BL98" s="1318"/>
      <c r="BM98" s="1318"/>
      <c r="BN98" s="1318"/>
      <c r="BO98" s="1318"/>
      <c r="BP98" s="1318"/>
      <c r="BQ98" s="1318"/>
      <c r="BR98" s="1318"/>
      <c r="BS98" s="1318"/>
      <c r="BT98" s="1318"/>
      <c r="BU98" s="1318"/>
      <c r="BV98" s="1318"/>
      <c r="BW98" s="1318"/>
      <c r="BX98" s="1318"/>
      <c r="BY98" s="1318"/>
      <c r="BZ98" s="1318"/>
      <c r="CA98" s="1318"/>
      <c r="CB98" s="1318"/>
      <c r="CC98" s="1318"/>
      <c r="CD98" s="1318"/>
      <c r="CE98" s="1318"/>
      <c r="CF98" s="1318"/>
      <c r="CG98" s="1318"/>
      <c r="CH98" s="1318"/>
      <c r="CI98" s="1318"/>
      <c r="CJ98" s="1318"/>
      <c r="CK98" s="1318"/>
      <c r="CL98" s="1318"/>
      <c r="CM98" s="1318"/>
      <c r="CN98" s="1318"/>
      <c r="CO98" s="1318"/>
      <c r="CP98" s="1318"/>
      <c r="CQ98" s="1318"/>
      <c r="CR98" s="1318"/>
      <c r="CS98" s="1318"/>
      <c r="CT98" s="1318"/>
      <c r="CU98" s="1318"/>
      <c r="CV98" s="1318"/>
      <c r="CW98" s="1318"/>
      <c r="CX98" s="1318"/>
      <c r="CY98" s="1318"/>
      <c r="CZ98" s="1318"/>
      <c r="DA98" s="1318"/>
      <c r="DB98" s="1318"/>
      <c r="DC98" s="1318"/>
      <c r="DD98" s="1318"/>
      <c r="DE98" s="1318"/>
      <c r="DF98" s="1318"/>
      <c r="DG98" s="1318"/>
      <c r="DH98" s="1318"/>
      <c r="DI98" s="1318"/>
      <c r="DJ98" s="1318"/>
      <c r="DK98" s="1318"/>
      <c r="DL98" s="1318"/>
      <c r="DM98" s="1318"/>
      <c r="DN98" s="1318"/>
      <c r="DO98" s="1318"/>
      <c r="DP98" s="1318"/>
      <c r="DQ98" s="1318"/>
      <c r="DR98" s="1318"/>
      <c r="DS98" s="1318"/>
      <c r="DT98" s="1318"/>
      <c r="DU98" s="1318"/>
      <c r="DV98" s="1550"/>
    </row>
    <row r="99" spans="1:139" s="492" customFormat="1" ht="36" customHeight="1" thickBot="1" x14ac:dyDescent="0.25">
      <c r="A99" s="1553"/>
      <c r="B99" s="1553"/>
      <c r="C99" s="1553"/>
      <c r="D99" s="1553"/>
      <c r="E99" s="1553"/>
      <c r="F99" s="1553"/>
      <c r="G99" s="1553"/>
      <c r="H99" s="1553"/>
      <c r="I99" s="1553"/>
      <c r="J99" s="1553"/>
      <c r="K99" s="1553"/>
      <c r="L99" s="1553"/>
      <c r="M99" s="1553"/>
      <c r="N99" s="1553"/>
      <c r="O99" s="1553"/>
      <c r="P99" s="1553"/>
      <c r="Q99" s="1553"/>
      <c r="R99" s="1553"/>
      <c r="S99" s="1553"/>
      <c r="T99" s="1553"/>
      <c r="U99" s="1553"/>
      <c r="V99" s="1553"/>
      <c r="W99" s="1553"/>
      <c r="X99" s="1553"/>
      <c r="Y99" s="1553"/>
      <c r="Z99" s="1553"/>
      <c r="AA99" s="1553"/>
      <c r="AB99" s="1553"/>
      <c r="AC99" s="1553"/>
      <c r="AD99" s="1553"/>
      <c r="AE99" s="1553"/>
      <c r="AF99" s="1553"/>
      <c r="AG99" s="1553"/>
      <c r="AH99" s="1553"/>
      <c r="AI99" s="1553"/>
      <c r="AJ99" s="1553"/>
      <c r="AK99" s="1553"/>
      <c r="AL99" s="1553"/>
      <c r="AM99" s="1553"/>
      <c r="AN99" s="1553"/>
      <c r="AO99" s="1553"/>
      <c r="AP99" s="1553"/>
      <c r="AQ99" s="1553"/>
      <c r="AR99" s="1553"/>
      <c r="AS99" s="1553"/>
      <c r="AT99" s="1553"/>
      <c r="AU99" s="1553"/>
      <c r="AV99" s="1553"/>
      <c r="AW99" s="1553"/>
      <c r="AX99" s="1553"/>
      <c r="AY99" s="1553"/>
      <c r="AZ99" s="1553"/>
      <c r="BA99" s="1553"/>
      <c r="BB99" s="1553"/>
      <c r="BC99" s="1553"/>
      <c r="BD99" s="1553"/>
      <c r="BE99" s="1553"/>
      <c r="BF99" s="1553"/>
      <c r="BG99" s="1553"/>
      <c r="BH99" s="1553"/>
      <c r="BI99" s="1553"/>
      <c r="BJ99" s="1553"/>
      <c r="BK99" s="1553"/>
      <c r="BL99" s="1553"/>
      <c r="BM99" s="1553"/>
      <c r="BN99" s="1553"/>
      <c r="BO99" s="1553"/>
      <c r="BP99" s="1553"/>
      <c r="BQ99" s="1553"/>
      <c r="BR99" s="1553"/>
      <c r="BS99" s="1553"/>
      <c r="BT99" s="1553"/>
      <c r="BU99" s="1553"/>
      <c r="BV99" s="1553"/>
      <c r="BW99" s="1553"/>
      <c r="BX99" s="1553"/>
      <c r="BY99" s="1553"/>
      <c r="BZ99" s="1553"/>
      <c r="CA99" s="1553"/>
      <c r="CB99" s="1553"/>
      <c r="CC99" s="1553"/>
      <c r="CD99" s="1553"/>
      <c r="CE99" s="1553"/>
      <c r="CF99" s="1553"/>
      <c r="CG99" s="1553"/>
      <c r="CH99" s="1553"/>
      <c r="CI99" s="1553"/>
      <c r="CJ99" s="1553"/>
      <c r="CK99" s="1553"/>
      <c r="CL99" s="1553"/>
      <c r="CM99" s="1553"/>
      <c r="CN99" s="1553"/>
      <c r="CO99" s="1553"/>
      <c r="CP99" s="1553"/>
      <c r="CQ99" s="1553"/>
      <c r="CR99" s="1553"/>
      <c r="CS99" s="1553"/>
      <c r="CT99" s="1553"/>
      <c r="CU99" s="1553"/>
      <c r="CV99" s="1553"/>
      <c r="CW99" s="1553"/>
      <c r="CX99" s="1553"/>
      <c r="CY99" s="1553"/>
      <c r="CZ99" s="1553"/>
      <c r="DA99" s="1553"/>
      <c r="DB99" s="1553"/>
      <c r="DC99" s="1553"/>
      <c r="DD99" s="1553"/>
      <c r="DE99" s="1553"/>
      <c r="DF99" s="1553"/>
      <c r="DG99" s="1553"/>
      <c r="DH99" s="1553"/>
      <c r="DI99" s="1553"/>
      <c r="DJ99" s="1553"/>
      <c r="DK99" s="1553"/>
      <c r="DL99" s="1553"/>
      <c r="DM99" s="1553"/>
      <c r="DN99" s="1553"/>
      <c r="DO99" s="1553"/>
      <c r="DP99" s="1553"/>
      <c r="DQ99" s="1553"/>
      <c r="DR99" s="1553"/>
      <c r="DS99" s="1553"/>
      <c r="DT99" s="1553"/>
      <c r="DU99" s="1553"/>
      <c r="DV99" s="1553"/>
    </row>
    <row r="100" spans="1:139" s="494" customFormat="1" ht="63" thickTop="1" thickBot="1" x14ac:dyDescent="0.9">
      <c r="A100" s="1319" t="s">
        <v>70</v>
      </c>
      <c r="B100" s="1320"/>
      <c r="C100" s="1320"/>
      <c r="D100" s="1320"/>
      <c r="E100" s="1320"/>
      <c r="F100" s="1320"/>
      <c r="G100" s="1320"/>
      <c r="H100" s="1320"/>
      <c r="I100" s="1320"/>
      <c r="J100" s="1320"/>
      <c r="K100" s="1320"/>
      <c r="L100" s="1320"/>
      <c r="M100" s="1320"/>
      <c r="N100" s="1320"/>
      <c r="O100" s="1320"/>
      <c r="P100" s="1320"/>
      <c r="Q100" s="1320"/>
      <c r="R100" s="1320"/>
      <c r="S100" s="1320"/>
      <c r="T100" s="1320"/>
      <c r="U100" s="1320"/>
      <c r="V100" s="1320"/>
      <c r="W100" s="1320"/>
      <c r="X100" s="1320"/>
      <c r="Y100" s="1320"/>
      <c r="Z100" s="1320"/>
      <c r="AA100" s="1320"/>
      <c r="AB100" s="1320"/>
      <c r="AC100" s="1320"/>
      <c r="AD100" s="1320"/>
      <c r="AE100" s="1320"/>
      <c r="AF100" s="1320"/>
      <c r="AG100" s="1320"/>
      <c r="AH100" s="1320"/>
      <c r="AI100" s="1320"/>
      <c r="AJ100" s="1320"/>
      <c r="AK100" s="1320"/>
      <c r="AL100" s="1320"/>
      <c r="AM100" s="1320"/>
      <c r="AN100" s="1320"/>
      <c r="AO100" s="1320"/>
      <c r="AP100" s="1320"/>
      <c r="AQ100" s="1320"/>
      <c r="AR100" s="1320"/>
      <c r="AS100" s="1320"/>
      <c r="AT100" s="1320"/>
      <c r="AU100" s="1320"/>
      <c r="AV100" s="1320"/>
      <c r="AW100" s="1320"/>
      <c r="AX100" s="1320"/>
      <c r="AY100" s="1320"/>
      <c r="AZ100" s="1320"/>
      <c r="BA100" s="1320"/>
      <c r="BB100" s="1320"/>
      <c r="BC100" s="1320"/>
      <c r="BD100" s="1320"/>
      <c r="BE100" s="1320"/>
      <c r="BF100" s="1320"/>
      <c r="BG100" s="1320"/>
      <c r="BH100" s="1320"/>
      <c r="BI100" s="1320"/>
      <c r="BJ100" s="1320"/>
      <c r="BK100" s="1320"/>
      <c r="BL100" s="1321"/>
      <c r="BM100" s="496"/>
      <c r="BN100" s="496"/>
      <c r="BO100" s="496"/>
      <c r="BP100" s="496"/>
      <c r="BQ100" s="496"/>
      <c r="BR100" s="496"/>
      <c r="BS100" s="496"/>
      <c r="BT100" s="496"/>
      <c r="BU100" s="496"/>
      <c r="BV100" s="496"/>
      <c r="BW100" s="496"/>
      <c r="BX100" s="496"/>
      <c r="BY100" s="496"/>
      <c r="BZ100" s="496"/>
      <c r="CA100" s="496"/>
      <c r="CB100" s="496"/>
      <c r="CC100" s="496"/>
      <c r="CD100" s="496"/>
      <c r="CE100" s="496"/>
      <c r="CF100" s="496"/>
      <c r="CG100" s="496"/>
      <c r="CH100" s="496"/>
      <c r="CI100" s="496"/>
      <c r="CJ100" s="496"/>
      <c r="CK100" s="496"/>
      <c r="CL100" s="496"/>
      <c r="CM100" s="496"/>
      <c r="CN100" s="496"/>
      <c r="CO100" s="496"/>
      <c r="CP100" s="496"/>
      <c r="CQ100" s="496"/>
      <c r="CR100" s="496"/>
      <c r="CS100" s="496"/>
      <c r="CT100" s="496"/>
      <c r="CU100" s="496"/>
      <c r="CV100" s="496"/>
      <c r="CW100" s="496"/>
      <c r="CX100" s="496"/>
      <c r="CY100" s="496"/>
      <c r="CZ100" s="496"/>
      <c r="DA100" s="496"/>
      <c r="DB100" s="496"/>
      <c r="DC100" s="496"/>
      <c r="DD100" s="496"/>
      <c r="DE100" s="496"/>
      <c r="DF100" s="496"/>
      <c r="DG100" s="496"/>
      <c r="DH100" s="496"/>
      <c r="DI100" s="496"/>
      <c r="DJ100" s="496"/>
      <c r="DK100" s="496"/>
      <c r="DL100" s="496"/>
      <c r="DM100" s="496"/>
      <c r="DN100" s="496"/>
      <c r="DO100" s="496"/>
      <c r="DP100" s="496"/>
      <c r="DQ100" s="496"/>
      <c r="DR100" s="496"/>
      <c r="DS100" s="496"/>
      <c r="DT100" s="496"/>
      <c r="DU100" s="496"/>
      <c r="DV100" s="496"/>
      <c r="DY100" s="500"/>
      <c r="DZ100" s="500"/>
      <c r="EA100" s="500"/>
      <c r="EB100" s="500"/>
      <c r="EC100" s="500"/>
      <c r="ED100" s="500"/>
      <c r="EE100" s="500"/>
      <c r="EF100" s="500"/>
      <c r="EG100" s="500"/>
      <c r="EH100" s="500"/>
      <c r="EI100" s="500"/>
    </row>
    <row r="101" spans="1:139" ht="36" customHeight="1" thickTop="1" thickBot="1" x14ac:dyDescent="0.35">
      <c r="A101" s="1551"/>
      <c r="B101" s="1551"/>
      <c r="C101" s="1551"/>
      <c r="D101" s="1551"/>
      <c r="E101" s="1551"/>
      <c r="F101" s="1551"/>
      <c r="G101" s="1551"/>
      <c r="H101" s="1551"/>
      <c r="I101" s="1551"/>
      <c r="J101" s="1551"/>
      <c r="K101" s="1551"/>
      <c r="L101" s="1551"/>
      <c r="M101" s="1551"/>
      <c r="N101" s="1551"/>
      <c r="O101" s="1551"/>
      <c r="P101" s="1551"/>
      <c r="Q101" s="1551"/>
      <c r="R101" s="1551"/>
      <c r="S101" s="1551"/>
      <c r="T101" s="1551"/>
      <c r="U101" s="1551"/>
      <c r="V101" s="1551"/>
      <c r="W101" s="1551"/>
      <c r="X101" s="1551"/>
      <c r="Y101" s="1551"/>
      <c r="Z101" s="1551"/>
      <c r="AA101" s="1551"/>
      <c r="AB101" s="1551"/>
      <c r="AC101" s="1551"/>
      <c r="AD101" s="1551"/>
      <c r="AE101" s="1551"/>
      <c r="AF101" s="1551"/>
      <c r="AG101" s="1551"/>
      <c r="AH101" s="1551"/>
      <c r="AI101" s="1551"/>
      <c r="AJ101" s="1551"/>
      <c r="AK101" s="1551"/>
      <c r="AL101" s="1551"/>
      <c r="AM101" s="1551"/>
      <c r="AN101" s="1551"/>
      <c r="AO101" s="1551"/>
      <c r="AP101" s="1551"/>
      <c r="AQ101" s="1551"/>
      <c r="AR101" s="1551"/>
      <c r="AS101" s="1551"/>
      <c r="AT101" s="1551"/>
      <c r="AU101" s="1551"/>
      <c r="AV101" s="1551"/>
      <c r="AW101" s="1551"/>
      <c r="AX101" s="1551"/>
      <c r="AY101" s="1551"/>
      <c r="AZ101" s="1551"/>
      <c r="BA101" s="1551"/>
      <c r="BB101" s="1551"/>
      <c r="BC101" s="1551"/>
      <c r="BD101" s="1551"/>
      <c r="BE101" s="1551"/>
      <c r="BF101" s="1551"/>
      <c r="BG101" s="1551"/>
      <c r="BH101" s="1551"/>
      <c r="BI101" s="1551"/>
      <c r="BJ101" s="1551"/>
      <c r="BK101" s="1551"/>
      <c r="BL101" s="1551"/>
      <c r="BM101" s="495"/>
      <c r="BN101" s="495"/>
      <c r="BO101" s="495"/>
      <c r="BP101" s="495"/>
      <c r="BQ101" s="495"/>
      <c r="BR101" s="495"/>
      <c r="BS101" s="495"/>
      <c r="BT101" s="495"/>
      <c r="BU101" s="495"/>
      <c r="BV101" s="495"/>
      <c r="BW101" s="495"/>
      <c r="BX101" s="495"/>
      <c r="BY101" s="495"/>
      <c r="BZ101" s="495"/>
      <c r="CA101" s="495"/>
      <c r="CB101" s="495"/>
      <c r="CC101" s="495"/>
      <c r="CD101" s="495"/>
      <c r="CE101" s="495"/>
      <c r="CF101" s="495"/>
      <c r="CG101" s="495"/>
      <c r="CH101" s="495"/>
      <c r="CI101" s="495"/>
      <c r="CJ101" s="495"/>
      <c r="CK101" s="495"/>
      <c r="CL101" s="495"/>
      <c r="CM101" s="495"/>
      <c r="CN101" s="495"/>
      <c r="CO101" s="495"/>
      <c r="CP101" s="495"/>
      <c r="CQ101" s="495"/>
      <c r="CR101" s="495"/>
      <c r="CS101" s="495"/>
      <c r="CT101" s="495"/>
      <c r="CU101" s="495"/>
      <c r="CV101" s="495"/>
      <c r="CW101" s="495"/>
      <c r="CX101" s="495"/>
      <c r="CY101" s="495"/>
      <c r="CZ101" s="495"/>
      <c r="DA101" s="495"/>
      <c r="DB101" s="495"/>
      <c r="DC101" s="495"/>
      <c r="DD101" s="495"/>
      <c r="DE101" s="495"/>
      <c r="DF101" s="495"/>
      <c r="DG101" s="495"/>
      <c r="DH101" s="495"/>
      <c r="DI101" s="495"/>
      <c r="DJ101" s="495"/>
      <c r="DK101" s="495"/>
      <c r="DL101" s="495"/>
      <c r="DM101" s="495"/>
      <c r="DN101" s="495"/>
      <c r="DO101" s="495"/>
      <c r="DP101" s="495"/>
      <c r="DQ101" s="495"/>
      <c r="DR101" s="495"/>
      <c r="DS101" s="495"/>
      <c r="DT101" s="495"/>
      <c r="DU101" s="495"/>
      <c r="DV101" s="495"/>
      <c r="DY101" s="500"/>
      <c r="DZ101" s="500"/>
      <c r="EA101" s="500"/>
      <c r="EB101" s="500"/>
      <c r="EC101" s="500"/>
      <c r="ED101" s="500"/>
      <c r="EE101" s="500"/>
      <c r="EF101" s="500"/>
      <c r="EG101" s="500"/>
      <c r="EH101" s="500"/>
      <c r="EI101" s="500"/>
    </row>
    <row r="102" spans="1:139" s="493" customFormat="1" ht="47.25" thickTop="1" thickBot="1" x14ac:dyDescent="0.7">
      <c r="A102" s="1315" t="s">
        <v>18</v>
      </c>
      <c r="B102" s="1316"/>
      <c r="C102" s="1316"/>
      <c r="D102" s="1316"/>
      <c r="E102" s="1316"/>
      <c r="F102" s="1316"/>
      <c r="G102" s="1316"/>
      <c r="H102" s="1316"/>
      <c r="I102" s="1316"/>
      <c r="J102" s="1316"/>
      <c r="K102" s="1316"/>
      <c r="L102" s="1316"/>
      <c r="M102" s="1316"/>
      <c r="N102" s="1316"/>
      <c r="O102" s="1316"/>
      <c r="P102" s="1316"/>
      <c r="Q102" s="1316"/>
      <c r="R102" s="1316"/>
      <c r="S102" s="1316"/>
      <c r="T102" s="1316"/>
      <c r="U102" s="1316"/>
      <c r="V102" s="1316"/>
      <c r="W102" s="1316"/>
      <c r="X102" s="1316"/>
      <c r="Y102" s="1316"/>
      <c r="Z102" s="1316"/>
      <c r="AA102" s="1316"/>
      <c r="AB102" s="1316"/>
      <c r="AC102" s="1316"/>
      <c r="AD102" s="1316"/>
      <c r="AE102" s="1316"/>
      <c r="AF102" s="1316"/>
      <c r="AG102" s="1316"/>
      <c r="AH102" s="1316"/>
      <c r="AI102" s="1316"/>
      <c r="AJ102" s="1316"/>
      <c r="AK102" s="1316"/>
      <c r="AL102" s="1316"/>
      <c r="AM102" s="1316"/>
      <c r="AN102" s="1316"/>
      <c r="AO102" s="1316"/>
      <c r="AP102" s="1316"/>
      <c r="AQ102" s="1316"/>
      <c r="AR102" s="1316"/>
      <c r="AS102" s="1316"/>
      <c r="AT102" s="1316"/>
      <c r="AU102" s="1316"/>
      <c r="AV102" s="1316"/>
      <c r="AW102" s="1316"/>
      <c r="AX102" s="1316"/>
      <c r="AY102" s="1316"/>
      <c r="AZ102" s="1316"/>
      <c r="BA102" s="1316"/>
      <c r="BB102" s="1316"/>
      <c r="BC102" s="1316"/>
      <c r="BD102" s="1316"/>
      <c r="BE102" s="1316"/>
      <c r="BF102" s="1316"/>
      <c r="BG102" s="1316"/>
      <c r="BH102" s="1316"/>
      <c r="BI102" s="1316"/>
      <c r="BJ102" s="1316"/>
      <c r="BK102" s="1316"/>
      <c r="BL102" s="1317"/>
      <c r="BM102" s="497"/>
      <c r="DY102" s="87"/>
      <c r="DZ102" s="87"/>
      <c r="EA102" s="87"/>
      <c r="EB102" s="87"/>
      <c r="EC102" s="87"/>
      <c r="ED102" s="87"/>
      <c r="EE102" s="87"/>
      <c r="EF102" s="87"/>
      <c r="EG102" s="87"/>
      <c r="EH102" s="87"/>
      <c r="EI102" s="87"/>
    </row>
    <row r="103" spans="1:139" ht="24.75" x14ac:dyDescent="0.35">
      <c r="A103" s="1555" t="s">
        <v>993</v>
      </c>
      <c r="B103" s="1382"/>
      <c r="C103" s="1382"/>
      <c r="D103" s="1382"/>
      <c r="E103" s="1382"/>
      <c r="F103" s="1382"/>
      <c r="G103" s="1382" t="s">
        <v>990</v>
      </c>
      <c r="H103" s="1382"/>
      <c r="I103" s="1382"/>
      <c r="J103" s="1382"/>
      <c r="K103" s="1382"/>
      <c r="L103" s="1382"/>
      <c r="M103" s="1382"/>
      <c r="N103" s="1382"/>
      <c r="O103" s="1382"/>
      <c r="P103" s="1382"/>
      <c r="Q103" s="1382"/>
      <c r="R103" s="1382"/>
      <c r="S103" s="1382"/>
      <c r="T103" s="1382"/>
      <c r="U103" s="1382"/>
      <c r="V103" s="1382"/>
      <c r="W103" s="1382"/>
      <c r="X103" s="1382"/>
      <c r="Y103" s="1382"/>
      <c r="Z103" s="1382"/>
      <c r="AA103" s="1382"/>
      <c r="AB103" s="1382"/>
      <c r="AC103" s="1382"/>
      <c r="AD103" s="1382" t="s">
        <v>19</v>
      </c>
      <c r="AE103" s="1382"/>
      <c r="AF103" s="1382"/>
      <c r="AG103" s="1382"/>
      <c r="AH103" s="1382"/>
      <c r="AI103" s="1382"/>
      <c r="AJ103" s="1382"/>
      <c r="AK103" s="1382"/>
      <c r="AL103" s="1382"/>
      <c r="AM103" s="1382"/>
      <c r="AN103" s="1382"/>
      <c r="AO103" s="1382"/>
      <c r="AP103" s="1382"/>
      <c r="AQ103" s="1382"/>
      <c r="AR103" s="1382"/>
      <c r="AS103" s="1382"/>
      <c r="AT103" s="1382"/>
      <c r="AU103" s="1382"/>
      <c r="AV103" s="1382"/>
      <c r="AW103" s="1382"/>
      <c r="AX103" s="1383"/>
      <c r="AY103" s="1362"/>
      <c r="AZ103" s="1277"/>
      <c r="BA103" s="1277"/>
      <c r="BB103" s="1277"/>
      <c r="BC103" s="1277"/>
      <c r="BD103" s="1277"/>
      <c r="BE103" s="1277"/>
      <c r="BF103" s="1277"/>
      <c r="BG103" s="1277"/>
      <c r="BH103" s="1277"/>
      <c r="BI103" s="1277"/>
      <c r="BJ103" s="1277"/>
      <c r="BK103" s="1277"/>
      <c r="BL103" s="1329"/>
      <c r="DY103" s="500"/>
      <c r="DZ103" s="500"/>
      <c r="EA103" s="500"/>
      <c r="EB103" s="500"/>
      <c r="EC103" s="500"/>
      <c r="ED103" s="500"/>
      <c r="EE103" s="500"/>
      <c r="EF103" s="500"/>
      <c r="EG103" s="500"/>
      <c r="EH103" s="500"/>
      <c r="EI103" s="500"/>
    </row>
    <row r="104" spans="1:139" ht="26.25" x14ac:dyDescent="0.45">
      <c r="A104" s="1379" t="s">
        <v>653</v>
      </c>
      <c r="B104" s="1380"/>
      <c r="C104" s="1380"/>
      <c r="D104" s="1380"/>
      <c r="E104" s="1380"/>
      <c r="F104" s="1380"/>
      <c r="G104" s="1552"/>
      <c r="H104" s="1552"/>
      <c r="I104" s="1552"/>
      <c r="J104" s="1552"/>
      <c r="K104" s="1552"/>
      <c r="L104" s="1552"/>
      <c r="M104" s="1552"/>
      <c r="N104" s="1552"/>
      <c r="O104" s="1552"/>
      <c r="P104" s="1552"/>
      <c r="Q104" s="1552"/>
      <c r="R104" s="1552"/>
      <c r="S104" s="1552"/>
      <c r="T104" s="1552"/>
      <c r="U104" s="1552"/>
      <c r="V104" s="1552"/>
      <c r="W104" s="1552"/>
      <c r="X104" s="1552"/>
      <c r="Y104" s="1552"/>
      <c r="Z104" s="1552"/>
      <c r="AA104" s="1552"/>
      <c r="AB104" s="1552"/>
      <c r="AC104" s="1552"/>
      <c r="AD104" s="1380" t="s">
        <v>659</v>
      </c>
      <c r="AE104" s="1380"/>
      <c r="AF104" s="1380"/>
      <c r="AG104" s="1380"/>
      <c r="AH104" s="1380"/>
      <c r="AI104" s="1380"/>
      <c r="AJ104" s="1380"/>
      <c r="AK104" s="1380" t="s">
        <v>1008</v>
      </c>
      <c r="AL104" s="1380"/>
      <c r="AM104" s="1380"/>
      <c r="AN104" s="1380"/>
      <c r="AO104" s="1380"/>
      <c r="AP104" s="1380"/>
      <c r="AQ104" s="1380"/>
      <c r="AR104" s="1380" t="s">
        <v>1009</v>
      </c>
      <c r="AS104" s="1380"/>
      <c r="AT104" s="1380"/>
      <c r="AU104" s="1380"/>
      <c r="AV104" s="1380"/>
      <c r="AW104" s="1380"/>
      <c r="AX104" s="1554"/>
      <c r="AY104" s="1362"/>
      <c r="AZ104" s="1277"/>
      <c r="BA104" s="1277"/>
      <c r="BB104" s="1277"/>
      <c r="BC104" s="1277"/>
      <c r="BD104" s="1277"/>
      <c r="BE104" s="1277"/>
      <c r="BF104" s="1277"/>
      <c r="BG104" s="1277"/>
      <c r="BH104" s="1277"/>
      <c r="BI104" s="1277"/>
      <c r="BJ104" s="1277"/>
      <c r="BK104" s="1277"/>
      <c r="BL104" s="1329"/>
      <c r="DY104" s="500"/>
      <c r="DZ104" s="500"/>
      <c r="EA104" s="500"/>
      <c r="EB104" s="500"/>
      <c r="EC104" s="500"/>
      <c r="ED104" s="500"/>
      <c r="EE104" s="500"/>
      <c r="EF104" s="500"/>
      <c r="EG104" s="500"/>
      <c r="EH104" s="500"/>
      <c r="EI104" s="500"/>
    </row>
    <row r="105" spans="1:139" ht="23.25" x14ac:dyDescent="0.35">
      <c r="A105" s="1379">
        <v>0</v>
      </c>
      <c r="B105" s="1380"/>
      <c r="C105" s="1380"/>
      <c r="D105" s="1380"/>
      <c r="E105" s="1380"/>
      <c r="F105" s="1380"/>
      <c r="G105" s="1381" t="s">
        <v>20</v>
      </c>
      <c r="H105" s="1381"/>
      <c r="I105" s="1381"/>
      <c r="J105" s="1381"/>
      <c r="K105" s="1381"/>
      <c r="L105" s="1381"/>
      <c r="M105" s="1381"/>
      <c r="N105" s="1381"/>
      <c r="O105" s="1381"/>
      <c r="P105" s="1381"/>
      <c r="Q105" s="1381"/>
      <c r="R105" s="1381"/>
      <c r="S105" s="1381"/>
      <c r="T105" s="1381"/>
      <c r="U105" s="1381"/>
      <c r="V105" s="1381"/>
      <c r="W105" s="1381"/>
      <c r="X105" s="1381"/>
      <c r="Y105" s="1381"/>
      <c r="Z105" s="1381"/>
      <c r="AA105" s="1381"/>
      <c r="AB105" s="1381"/>
      <c r="AC105" s="1381"/>
      <c r="AD105" s="1380"/>
      <c r="AE105" s="1380"/>
      <c r="AF105" s="1380"/>
      <c r="AG105" s="1380"/>
      <c r="AH105" s="1380"/>
      <c r="AI105" s="1380"/>
      <c r="AJ105" s="1380"/>
      <c r="AK105" s="1380"/>
      <c r="AL105" s="1380"/>
      <c r="AM105" s="1380"/>
      <c r="AN105" s="1380"/>
      <c r="AO105" s="1380"/>
      <c r="AP105" s="1380"/>
      <c r="AQ105" s="1380"/>
      <c r="AR105" s="1380"/>
      <c r="AS105" s="1380"/>
      <c r="AT105" s="1380"/>
      <c r="AU105" s="1380"/>
      <c r="AV105" s="1380"/>
      <c r="AW105" s="1380"/>
      <c r="AX105" s="1554"/>
      <c r="AY105" s="1362"/>
      <c r="AZ105" s="1277"/>
      <c r="BA105" s="1277"/>
      <c r="BB105" s="1277"/>
      <c r="BC105" s="1277"/>
      <c r="BD105" s="1277"/>
      <c r="BE105" s="1277"/>
      <c r="BF105" s="1277"/>
      <c r="BG105" s="1277"/>
      <c r="BH105" s="1277"/>
      <c r="BI105" s="1277"/>
      <c r="BJ105" s="1277"/>
      <c r="BK105" s="1277"/>
      <c r="BL105" s="1329"/>
      <c r="DY105" s="500"/>
      <c r="DZ105" s="500"/>
      <c r="EA105" s="500"/>
      <c r="EB105" s="500"/>
      <c r="EC105" s="500"/>
      <c r="ED105" s="500"/>
      <c r="EE105" s="500"/>
      <c r="EF105" s="500"/>
      <c r="EG105" s="500"/>
      <c r="EH105" s="500"/>
      <c r="EI105" s="500"/>
    </row>
    <row r="106" spans="1:139" ht="23.25" x14ac:dyDescent="0.35">
      <c r="A106" s="1379">
        <v>1</v>
      </c>
      <c r="B106" s="1380"/>
      <c r="C106" s="1380"/>
      <c r="D106" s="1380"/>
      <c r="E106" s="1380"/>
      <c r="F106" s="1380"/>
      <c r="G106" s="1381" t="s">
        <v>21</v>
      </c>
      <c r="H106" s="1381"/>
      <c r="I106" s="1381"/>
      <c r="J106" s="1381"/>
      <c r="K106" s="1381"/>
      <c r="L106" s="1381"/>
      <c r="M106" s="1381"/>
      <c r="N106" s="1381"/>
      <c r="O106" s="1381"/>
      <c r="P106" s="1381"/>
      <c r="Q106" s="1381"/>
      <c r="R106" s="1381"/>
      <c r="S106" s="1381"/>
      <c r="T106" s="1381"/>
      <c r="U106" s="1381"/>
      <c r="V106" s="1381"/>
      <c r="W106" s="1381"/>
      <c r="X106" s="1381"/>
      <c r="Y106" s="1381"/>
      <c r="Z106" s="1381"/>
      <c r="AA106" s="1381"/>
      <c r="AB106" s="1381"/>
      <c r="AC106" s="1381"/>
      <c r="AD106" s="1370">
        <f>IF($AR$143=0,$AR$142,$AR$143)</f>
        <v>2.8909635965101634E-2</v>
      </c>
      <c r="AE106" s="1370"/>
      <c r="AF106" s="1370"/>
      <c r="AG106" s="1370"/>
      <c r="AH106" s="1370"/>
      <c r="AI106" s="1370"/>
      <c r="AJ106" s="1370"/>
      <c r="AK106" s="1370">
        <f>IF($AY$143=0,$AY$142,$AY$143)</f>
        <v>1.3673476469980501E-2</v>
      </c>
      <c r="AL106" s="1370"/>
      <c r="AM106" s="1370"/>
      <c r="AN106" s="1370"/>
      <c r="AO106" s="1370"/>
      <c r="AP106" s="1370"/>
      <c r="AQ106" s="1370"/>
      <c r="AR106" s="1370">
        <f t="shared" ref="AR106:AR111" si="13">IF($BF$143=0,$BF$142,$BF$143)</f>
        <v>4.2973783191367293E-3</v>
      </c>
      <c r="AS106" s="1370"/>
      <c r="AT106" s="1370"/>
      <c r="AU106" s="1370"/>
      <c r="AV106" s="1370"/>
      <c r="AW106" s="1370"/>
      <c r="AX106" s="1370"/>
      <c r="AY106" s="1362"/>
      <c r="AZ106" s="1277"/>
      <c r="BA106" s="1277"/>
      <c r="BB106" s="1277"/>
      <c r="BC106" s="1277"/>
      <c r="BD106" s="1277"/>
      <c r="BE106" s="1277"/>
      <c r="BF106" s="1277"/>
      <c r="BG106" s="1277"/>
      <c r="BH106" s="1277"/>
      <c r="BI106" s="1277"/>
      <c r="BJ106" s="1277"/>
      <c r="BK106" s="1277"/>
      <c r="BL106" s="1329"/>
      <c r="DY106" s="500"/>
      <c r="DZ106" s="500"/>
      <c r="EA106" s="500"/>
      <c r="EB106" s="500"/>
      <c r="EC106" s="500"/>
      <c r="ED106" s="500"/>
      <c r="EE106" s="500"/>
      <c r="EF106" s="500"/>
      <c r="EG106" s="500"/>
      <c r="EH106" s="500"/>
      <c r="EI106" s="500"/>
    </row>
    <row r="107" spans="1:139" ht="23.25" x14ac:dyDescent="0.35">
      <c r="A107" s="1379">
        <v>2</v>
      </c>
      <c r="B107" s="1380"/>
      <c r="C107" s="1380"/>
      <c r="D107" s="1380"/>
      <c r="E107" s="1380"/>
      <c r="F107" s="1380"/>
      <c r="G107" s="1381" t="s">
        <v>22</v>
      </c>
      <c r="H107" s="1381"/>
      <c r="I107" s="1381"/>
      <c r="J107" s="1381"/>
      <c r="K107" s="1381"/>
      <c r="L107" s="1381"/>
      <c r="M107" s="1381"/>
      <c r="N107" s="1381"/>
      <c r="O107" s="1381"/>
      <c r="P107" s="1381"/>
      <c r="Q107" s="1381"/>
      <c r="R107" s="1381"/>
      <c r="S107" s="1381"/>
      <c r="T107" s="1381"/>
      <c r="U107" s="1381"/>
      <c r="V107" s="1381"/>
      <c r="W107" s="1381"/>
      <c r="X107" s="1381"/>
      <c r="Y107" s="1381"/>
      <c r="Z107" s="1381"/>
      <c r="AA107" s="1381"/>
      <c r="AB107" s="1381"/>
      <c r="AC107" s="1381"/>
      <c r="AD107" s="1370">
        <f>IF($AR$143=0,$AR$142,$AR$143)</f>
        <v>2.8909635965101634E-2</v>
      </c>
      <c r="AE107" s="1370"/>
      <c r="AF107" s="1370"/>
      <c r="AG107" s="1370"/>
      <c r="AH107" s="1370"/>
      <c r="AI107" s="1370"/>
      <c r="AJ107" s="1370"/>
      <c r="AK107" s="1370">
        <f>IF($AY$143=0,$AY$142,$AY$143)</f>
        <v>1.3673476469980501E-2</v>
      </c>
      <c r="AL107" s="1370"/>
      <c r="AM107" s="1370"/>
      <c r="AN107" s="1370"/>
      <c r="AO107" s="1370"/>
      <c r="AP107" s="1370"/>
      <c r="AQ107" s="1370"/>
      <c r="AR107" s="1370">
        <f t="shared" si="13"/>
        <v>4.2973783191367293E-3</v>
      </c>
      <c r="AS107" s="1370"/>
      <c r="AT107" s="1370"/>
      <c r="AU107" s="1370"/>
      <c r="AV107" s="1370"/>
      <c r="AW107" s="1370"/>
      <c r="AX107" s="1370"/>
      <c r="AY107" s="1362"/>
      <c r="AZ107" s="1277"/>
      <c r="BA107" s="1277"/>
      <c r="BB107" s="1277"/>
      <c r="BC107" s="1277"/>
      <c r="BD107" s="1277"/>
      <c r="BE107" s="1277"/>
      <c r="BF107" s="1277"/>
      <c r="BG107" s="1277"/>
      <c r="BH107" s="1277"/>
      <c r="BI107" s="1277"/>
      <c r="BJ107" s="1277"/>
      <c r="BK107" s="1277"/>
      <c r="BL107" s="1329"/>
      <c r="DY107" s="500"/>
      <c r="DZ107" s="500"/>
      <c r="EA107" s="500"/>
      <c r="EB107" s="500"/>
      <c r="EC107" s="500"/>
      <c r="ED107" s="500"/>
      <c r="EE107" s="500"/>
      <c r="EF107" s="500"/>
      <c r="EG107" s="500"/>
      <c r="EH107" s="500"/>
      <c r="EI107" s="500"/>
    </row>
    <row r="108" spans="1:139" ht="23.25" x14ac:dyDescent="0.35">
      <c r="A108" s="1379">
        <v>3</v>
      </c>
      <c r="B108" s="1380"/>
      <c r="C108" s="1380"/>
      <c r="D108" s="1380"/>
      <c r="E108" s="1380"/>
      <c r="F108" s="1380"/>
      <c r="G108" s="1381" t="s">
        <v>23</v>
      </c>
      <c r="H108" s="1381"/>
      <c r="I108" s="1381"/>
      <c r="J108" s="1381"/>
      <c r="K108" s="1381"/>
      <c r="L108" s="1381"/>
      <c r="M108" s="1381"/>
      <c r="N108" s="1381"/>
      <c r="O108" s="1381"/>
      <c r="P108" s="1381"/>
      <c r="Q108" s="1381"/>
      <c r="R108" s="1381"/>
      <c r="S108" s="1381"/>
      <c r="T108" s="1381"/>
      <c r="U108" s="1381"/>
      <c r="V108" s="1381"/>
      <c r="W108" s="1381"/>
      <c r="X108" s="1381"/>
      <c r="Y108" s="1381"/>
      <c r="Z108" s="1381"/>
      <c r="AA108" s="1381"/>
      <c r="AB108" s="1381"/>
      <c r="AC108" s="1381"/>
      <c r="AD108" s="1370">
        <f>IF($AR$143=0,$AR$142,$AR$143)</f>
        <v>2.8909635965101634E-2</v>
      </c>
      <c r="AE108" s="1370"/>
      <c r="AF108" s="1370"/>
      <c r="AG108" s="1370"/>
      <c r="AH108" s="1370"/>
      <c r="AI108" s="1370"/>
      <c r="AJ108" s="1370"/>
      <c r="AK108" s="1370">
        <f>IF($AY$143=0,$AY$142,$AY$143)</f>
        <v>1.3673476469980501E-2</v>
      </c>
      <c r="AL108" s="1370"/>
      <c r="AM108" s="1370"/>
      <c r="AN108" s="1370"/>
      <c r="AO108" s="1370"/>
      <c r="AP108" s="1370"/>
      <c r="AQ108" s="1370"/>
      <c r="AR108" s="1370">
        <f t="shared" si="13"/>
        <v>4.2973783191367293E-3</v>
      </c>
      <c r="AS108" s="1370"/>
      <c r="AT108" s="1370"/>
      <c r="AU108" s="1370"/>
      <c r="AV108" s="1370"/>
      <c r="AW108" s="1370"/>
      <c r="AX108" s="1370"/>
      <c r="AY108" s="1362"/>
      <c r="AZ108" s="1277"/>
      <c r="BA108" s="1277"/>
      <c r="BB108" s="1277"/>
      <c r="BC108" s="1277"/>
      <c r="BD108" s="1277"/>
      <c r="BE108" s="1277"/>
      <c r="BF108" s="1277"/>
      <c r="BG108" s="1277"/>
      <c r="BH108" s="1277"/>
      <c r="BI108" s="1277"/>
      <c r="BJ108" s="1277"/>
      <c r="BK108" s="1277"/>
      <c r="BL108" s="1329"/>
      <c r="DY108" s="500"/>
      <c r="DZ108" s="500"/>
      <c r="EA108" s="500"/>
      <c r="EB108" s="500"/>
      <c r="EC108" s="500"/>
      <c r="ED108" s="500"/>
      <c r="EE108" s="500"/>
      <c r="EF108" s="500"/>
      <c r="EG108" s="500"/>
      <c r="EH108" s="500"/>
      <c r="EI108" s="500"/>
    </row>
    <row r="109" spans="1:139" ht="23.25" x14ac:dyDescent="0.35">
      <c r="A109" s="1379">
        <v>4</v>
      </c>
      <c r="B109" s="1380"/>
      <c r="C109" s="1380"/>
      <c r="D109" s="1380"/>
      <c r="E109" s="1380"/>
      <c r="F109" s="1380"/>
      <c r="G109" s="1381" t="s">
        <v>24</v>
      </c>
      <c r="H109" s="1381"/>
      <c r="I109" s="1381"/>
      <c r="J109" s="1381"/>
      <c r="K109" s="1381"/>
      <c r="L109" s="1381"/>
      <c r="M109" s="1381"/>
      <c r="N109" s="1381"/>
      <c r="O109" s="1381"/>
      <c r="P109" s="1381"/>
      <c r="Q109" s="1381"/>
      <c r="R109" s="1381"/>
      <c r="S109" s="1381"/>
      <c r="T109" s="1381"/>
      <c r="U109" s="1381"/>
      <c r="V109" s="1381"/>
      <c r="W109" s="1381"/>
      <c r="X109" s="1381"/>
      <c r="Y109" s="1381"/>
      <c r="Z109" s="1381"/>
      <c r="AA109" s="1381"/>
      <c r="AB109" s="1381"/>
      <c r="AC109" s="1381"/>
      <c r="AD109" s="1370">
        <f>IF($AR$143=0,$AR$142,$AR$143)</f>
        <v>2.8909635965101634E-2</v>
      </c>
      <c r="AE109" s="1370"/>
      <c r="AF109" s="1370"/>
      <c r="AG109" s="1370"/>
      <c r="AH109" s="1370"/>
      <c r="AI109" s="1370"/>
      <c r="AJ109" s="1370"/>
      <c r="AK109" s="1370">
        <f>IF($AY$143=0,$AY$142,$AY$143)</f>
        <v>1.3673476469980501E-2</v>
      </c>
      <c r="AL109" s="1370"/>
      <c r="AM109" s="1370"/>
      <c r="AN109" s="1370"/>
      <c r="AO109" s="1370"/>
      <c r="AP109" s="1370"/>
      <c r="AQ109" s="1370"/>
      <c r="AR109" s="1370">
        <f t="shared" si="13"/>
        <v>4.2973783191367293E-3</v>
      </c>
      <c r="AS109" s="1370"/>
      <c r="AT109" s="1370"/>
      <c r="AU109" s="1370"/>
      <c r="AV109" s="1370"/>
      <c r="AW109" s="1370"/>
      <c r="AX109" s="1370"/>
      <c r="AY109" s="1362"/>
      <c r="AZ109" s="1277"/>
      <c r="BA109" s="1277"/>
      <c r="BB109" s="1277"/>
      <c r="BC109" s="1277"/>
      <c r="BD109" s="1277"/>
      <c r="BE109" s="1277"/>
      <c r="BF109" s="1277"/>
      <c r="BG109" s="1277"/>
      <c r="BH109" s="1277"/>
      <c r="BI109" s="1277"/>
      <c r="BJ109" s="1277"/>
      <c r="BK109" s="1277"/>
      <c r="BL109" s="1329"/>
      <c r="DY109" s="500"/>
      <c r="DZ109" s="500"/>
      <c r="EA109" s="500"/>
      <c r="EB109" s="500"/>
      <c r="EC109" s="500"/>
      <c r="ED109" s="500"/>
      <c r="EE109" s="500"/>
      <c r="EF109" s="500"/>
      <c r="EG109" s="500"/>
      <c r="EH109" s="500"/>
      <c r="EI109" s="500"/>
    </row>
    <row r="110" spans="1:139" ht="23.25" x14ac:dyDescent="0.35">
      <c r="A110" s="1379">
        <v>5</v>
      </c>
      <c r="B110" s="1380"/>
      <c r="C110" s="1380"/>
      <c r="D110" s="1380"/>
      <c r="E110" s="1380"/>
      <c r="F110" s="1380"/>
      <c r="G110" s="1381" t="s">
        <v>729</v>
      </c>
      <c r="H110" s="1381"/>
      <c r="I110" s="1381"/>
      <c r="J110" s="1381"/>
      <c r="K110" s="1381"/>
      <c r="L110" s="1381"/>
      <c r="M110" s="1381"/>
      <c r="N110" s="1381"/>
      <c r="O110" s="1381"/>
      <c r="P110" s="1381"/>
      <c r="Q110" s="1381"/>
      <c r="R110" s="1381"/>
      <c r="S110" s="1381"/>
      <c r="T110" s="1381"/>
      <c r="U110" s="1381"/>
      <c r="V110" s="1381"/>
      <c r="W110" s="1381"/>
      <c r="X110" s="1381"/>
      <c r="Y110" s="1381"/>
      <c r="Z110" s="1381"/>
      <c r="AA110" s="1381"/>
      <c r="AB110" s="1381"/>
      <c r="AC110" s="1381"/>
      <c r="AD110" s="1370">
        <v>2.0999999999999999E-3</v>
      </c>
      <c r="AE110" s="1370"/>
      <c r="AF110" s="1370"/>
      <c r="AG110" s="1370"/>
      <c r="AH110" s="1370"/>
      <c r="AI110" s="1370"/>
      <c r="AJ110" s="1370"/>
      <c r="AK110" s="1370">
        <v>5.9999999999999995E-4</v>
      </c>
      <c r="AL110" s="1370"/>
      <c r="AM110" s="1370"/>
      <c r="AN110" s="1370"/>
      <c r="AO110" s="1370"/>
      <c r="AP110" s="1370"/>
      <c r="AQ110" s="1370"/>
      <c r="AR110" s="1556">
        <f>AD110*0.138</f>
        <v>2.898E-4</v>
      </c>
      <c r="AS110" s="1556"/>
      <c r="AT110" s="1556"/>
      <c r="AU110" s="1556"/>
      <c r="AV110" s="1556"/>
      <c r="AW110" s="1556"/>
      <c r="AX110" s="1556"/>
      <c r="AY110" s="1362"/>
      <c r="AZ110" s="1277"/>
      <c r="BA110" s="1277"/>
      <c r="BB110" s="1277"/>
      <c r="BC110" s="1277"/>
      <c r="BD110" s="1277"/>
      <c r="BE110" s="1277"/>
      <c r="BF110" s="1277"/>
      <c r="BG110" s="1277"/>
      <c r="BH110" s="1277"/>
      <c r="BI110" s="1277"/>
      <c r="BJ110" s="1277"/>
      <c r="BK110" s="1277"/>
      <c r="BL110" s="1329"/>
      <c r="DY110" s="500"/>
      <c r="DZ110" s="500"/>
      <c r="EA110" s="500"/>
      <c r="EB110" s="500"/>
      <c r="EC110" s="500"/>
      <c r="ED110" s="500"/>
      <c r="EE110" s="500"/>
      <c r="EF110" s="500"/>
      <c r="EG110" s="500"/>
      <c r="EH110" s="500"/>
      <c r="EI110" s="500"/>
    </row>
    <row r="111" spans="1:139" ht="23.25" x14ac:dyDescent="0.35">
      <c r="A111" s="1379">
        <v>6</v>
      </c>
      <c r="B111" s="1380"/>
      <c r="C111" s="1380"/>
      <c r="D111" s="1380"/>
      <c r="E111" s="1380"/>
      <c r="F111" s="1380"/>
      <c r="G111" s="1381" t="s">
        <v>25</v>
      </c>
      <c r="H111" s="1381"/>
      <c r="I111" s="1381"/>
      <c r="J111" s="1381"/>
      <c r="K111" s="1381"/>
      <c r="L111" s="1381"/>
      <c r="M111" s="1381"/>
      <c r="N111" s="1381"/>
      <c r="O111" s="1381"/>
      <c r="P111" s="1381"/>
      <c r="Q111" s="1381"/>
      <c r="R111" s="1381"/>
      <c r="S111" s="1381"/>
      <c r="T111" s="1381"/>
      <c r="U111" s="1381"/>
      <c r="V111" s="1381"/>
      <c r="W111" s="1381"/>
      <c r="X111" s="1381"/>
      <c r="Y111" s="1381"/>
      <c r="Z111" s="1381"/>
      <c r="AA111" s="1381"/>
      <c r="AB111" s="1381"/>
      <c r="AC111" s="1381"/>
      <c r="AD111" s="1370">
        <f>IF($AR$143=0,$AR$142,$AR$143)</f>
        <v>2.8909635965101634E-2</v>
      </c>
      <c r="AE111" s="1370"/>
      <c r="AF111" s="1370"/>
      <c r="AG111" s="1370"/>
      <c r="AH111" s="1370"/>
      <c r="AI111" s="1370"/>
      <c r="AJ111" s="1370"/>
      <c r="AK111" s="1370">
        <f>IF($AY$143=0,$AY$142,$AY$143)</f>
        <v>1.3673476469980501E-2</v>
      </c>
      <c r="AL111" s="1370"/>
      <c r="AM111" s="1370"/>
      <c r="AN111" s="1370"/>
      <c r="AO111" s="1370"/>
      <c r="AP111" s="1370"/>
      <c r="AQ111" s="1370"/>
      <c r="AR111" s="1370">
        <f t="shared" si="13"/>
        <v>4.2973783191367293E-3</v>
      </c>
      <c r="AS111" s="1370"/>
      <c r="AT111" s="1370"/>
      <c r="AU111" s="1370"/>
      <c r="AV111" s="1370"/>
      <c r="AW111" s="1370"/>
      <c r="AX111" s="1370"/>
      <c r="AY111" s="1362"/>
      <c r="AZ111" s="1277"/>
      <c r="BA111" s="1277"/>
      <c r="BB111" s="1277"/>
      <c r="BC111" s="1277"/>
      <c r="BD111" s="1277"/>
      <c r="BE111" s="1277"/>
      <c r="BF111" s="1277"/>
      <c r="BG111" s="1277"/>
      <c r="BH111" s="1277"/>
      <c r="BI111" s="1277"/>
      <c r="BJ111" s="1277"/>
      <c r="BK111" s="1277"/>
      <c r="BL111" s="1329"/>
      <c r="DY111" s="500"/>
      <c r="DZ111" s="500"/>
      <c r="EA111" s="500"/>
      <c r="EB111" s="500"/>
      <c r="EC111" s="500"/>
      <c r="ED111" s="500"/>
      <c r="EE111" s="500"/>
      <c r="EF111" s="500"/>
      <c r="EG111" s="500"/>
      <c r="EH111" s="500"/>
      <c r="EI111" s="500"/>
    </row>
    <row r="112" spans="1:139" ht="23.25" x14ac:dyDescent="0.35">
      <c r="A112" s="1379">
        <v>7</v>
      </c>
      <c r="B112" s="1380"/>
      <c r="C112" s="1380"/>
      <c r="D112" s="1380"/>
      <c r="E112" s="1380"/>
      <c r="F112" s="1380"/>
      <c r="G112" s="1381" t="s">
        <v>26</v>
      </c>
      <c r="H112" s="1381"/>
      <c r="I112" s="1381"/>
      <c r="J112" s="1381"/>
      <c r="K112" s="1381"/>
      <c r="L112" s="1381"/>
      <c r="M112" s="1381"/>
      <c r="N112" s="1381"/>
      <c r="O112" s="1381"/>
      <c r="P112" s="1381"/>
      <c r="Q112" s="1381"/>
      <c r="R112" s="1381"/>
      <c r="S112" s="1381"/>
      <c r="T112" s="1381"/>
      <c r="U112" s="1381"/>
      <c r="V112" s="1381"/>
      <c r="W112" s="1381"/>
      <c r="X112" s="1381"/>
      <c r="Y112" s="1381"/>
      <c r="Z112" s="1381"/>
      <c r="AA112" s="1381"/>
      <c r="AB112" s="1381"/>
      <c r="AC112" s="1381"/>
      <c r="AD112" s="1370">
        <v>0.28000000000000003</v>
      </c>
      <c r="AE112" s="1370"/>
      <c r="AF112" s="1370"/>
      <c r="AG112" s="1370"/>
      <c r="AH112" s="1370"/>
      <c r="AI112" s="1370"/>
      <c r="AJ112" s="1370"/>
      <c r="AK112" s="1370">
        <v>1.7000000000000001E-2</v>
      </c>
      <c r="AL112" s="1370"/>
      <c r="AM112" s="1370"/>
      <c r="AN112" s="1370"/>
      <c r="AO112" s="1370"/>
      <c r="AP112" s="1370"/>
      <c r="AQ112" s="1370"/>
      <c r="AR112" s="1370">
        <v>5.0000000000000001E-3</v>
      </c>
      <c r="AS112" s="1370"/>
      <c r="AT112" s="1370"/>
      <c r="AU112" s="1370"/>
      <c r="AV112" s="1370"/>
      <c r="AW112" s="1370"/>
      <c r="AX112" s="1371"/>
      <c r="AY112" s="1362"/>
      <c r="AZ112" s="1277"/>
      <c r="BA112" s="1277"/>
      <c r="BB112" s="1277"/>
      <c r="BC112" s="1277"/>
      <c r="BD112" s="1277"/>
      <c r="BE112" s="1277"/>
      <c r="BF112" s="1277"/>
      <c r="BG112" s="1277"/>
      <c r="BH112" s="1277"/>
      <c r="BI112" s="1277"/>
      <c r="BJ112" s="1277"/>
      <c r="BK112" s="1277"/>
      <c r="BL112" s="1329"/>
      <c r="DY112" s="500"/>
      <c r="DZ112" s="500"/>
      <c r="EA112" s="500"/>
      <c r="EB112" s="500"/>
      <c r="EC112" s="500"/>
      <c r="ED112" s="500"/>
      <c r="EE112" s="500"/>
      <c r="EF112" s="500"/>
      <c r="EG112" s="500"/>
      <c r="EH112" s="500"/>
      <c r="EI112" s="500"/>
    </row>
    <row r="113" spans="1:139" ht="23.25" x14ac:dyDescent="0.35">
      <c r="A113" s="1379">
        <v>8</v>
      </c>
      <c r="B113" s="1380"/>
      <c r="C113" s="1380"/>
      <c r="D113" s="1380"/>
      <c r="E113" s="1380"/>
      <c r="F113" s="1380"/>
      <c r="G113" s="1381" t="s">
        <v>27</v>
      </c>
      <c r="H113" s="1381"/>
      <c r="I113" s="1381"/>
      <c r="J113" s="1381"/>
      <c r="K113" s="1381"/>
      <c r="L113" s="1381"/>
      <c r="M113" s="1381"/>
      <c r="N113" s="1381"/>
      <c r="O113" s="1381"/>
      <c r="P113" s="1381"/>
      <c r="Q113" s="1381"/>
      <c r="R113" s="1381"/>
      <c r="S113" s="1381"/>
      <c r="T113" s="1381"/>
      <c r="U113" s="1381"/>
      <c r="V113" s="1381"/>
      <c r="W113" s="1381"/>
      <c r="X113" s="1381"/>
      <c r="Y113" s="1381"/>
      <c r="Z113" s="1381"/>
      <c r="AA113" s="1381"/>
      <c r="AB113" s="1381"/>
      <c r="AC113" s="1381"/>
      <c r="AD113" s="1370">
        <v>0.56000000000000005</v>
      </c>
      <c r="AE113" s="1370"/>
      <c r="AF113" s="1370"/>
      <c r="AG113" s="1370"/>
      <c r="AH113" s="1370"/>
      <c r="AI113" s="1370"/>
      <c r="AJ113" s="1370"/>
      <c r="AK113" s="1370">
        <v>3.4000000000000002E-2</v>
      </c>
      <c r="AL113" s="1370"/>
      <c r="AM113" s="1370"/>
      <c r="AN113" s="1370"/>
      <c r="AO113" s="1370"/>
      <c r="AP113" s="1370"/>
      <c r="AQ113" s="1370"/>
      <c r="AR113" s="1370">
        <v>0.01</v>
      </c>
      <c r="AS113" s="1370"/>
      <c r="AT113" s="1370"/>
      <c r="AU113" s="1370"/>
      <c r="AV113" s="1370"/>
      <c r="AW113" s="1370"/>
      <c r="AX113" s="1371"/>
      <c r="AY113" s="1362"/>
      <c r="AZ113" s="1277"/>
      <c r="BA113" s="1277"/>
      <c r="BB113" s="1277"/>
      <c r="BC113" s="1277"/>
      <c r="BD113" s="1277"/>
      <c r="BE113" s="1277"/>
      <c r="BF113" s="1277"/>
      <c r="BG113" s="1277"/>
      <c r="BH113" s="1277"/>
      <c r="BI113" s="1277"/>
      <c r="BJ113" s="1277"/>
      <c r="BK113" s="1277"/>
      <c r="BL113" s="1329"/>
      <c r="DY113" s="500"/>
      <c r="DZ113" s="500"/>
      <c r="EA113" s="500"/>
      <c r="EB113" s="500"/>
      <c r="EC113" s="500"/>
      <c r="ED113" s="500"/>
      <c r="EE113" s="500"/>
      <c r="EF113" s="500"/>
      <c r="EG113" s="500"/>
      <c r="EH113" s="500"/>
      <c r="EI113" s="500"/>
    </row>
    <row r="114" spans="1:139" ht="23.25" x14ac:dyDescent="0.35">
      <c r="A114" s="1379">
        <v>9</v>
      </c>
      <c r="B114" s="1380"/>
      <c r="C114" s="1380"/>
      <c r="D114" s="1380"/>
      <c r="E114" s="1380"/>
      <c r="F114" s="1380"/>
      <c r="G114" s="1381" t="s">
        <v>28</v>
      </c>
      <c r="H114" s="1381"/>
      <c r="I114" s="1381"/>
      <c r="J114" s="1381"/>
      <c r="K114" s="1381"/>
      <c r="L114" s="1381"/>
      <c r="M114" s="1381"/>
      <c r="N114" s="1381"/>
      <c r="O114" s="1381"/>
      <c r="P114" s="1381"/>
      <c r="Q114" s="1381"/>
      <c r="R114" s="1381"/>
      <c r="S114" s="1381"/>
      <c r="T114" s="1381"/>
      <c r="U114" s="1381"/>
      <c r="V114" s="1381"/>
      <c r="W114" s="1381"/>
      <c r="X114" s="1381"/>
      <c r="Y114" s="1381"/>
      <c r="Z114" s="1381"/>
      <c r="AA114" s="1381"/>
      <c r="AB114" s="1381"/>
      <c r="AC114" s="1381"/>
      <c r="AD114" s="1370">
        <v>1.85</v>
      </c>
      <c r="AE114" s="1370"/>
      <c r="AF114" s="1370"/>
      <c r="AG114" s="1370"/>
      <c r="AH114" s="1370"/>
      <c r="AI114" s="1370"/>
      <c r="AJ114" s="1370"/>
      <c r="AK114" s="1370">
        <v>0.112</v>
      </c>
      <c r="AL114" s="1370"/>
      <c r="AM114" s="1370"/>
      <c r="AN114" s="1370"/>
      <c r="AO114" s="1370"/>
      <c r="AP114" s="1370"/>
      <c r="AQ114" s="1370"/>
      <c r="AR114" s="1370">
        <v>3.5000000000000003E-2</v>
      </c>
      <c r="AS114" s="1370"/>
      <c r="AT114" s="1370"/>
      <c r="AU114" s="1370"/>
      <c r="AV114" s="1370"/>
      <c r="AW114" s="1370"/>
      <c r="AX114" s="1371"/>
      <c r="AY114" s="1362"/>
      <c r="AZ114" s="1277"/>
      <c r="BA114" s="1277"/>
      <c r="BB114" s="1277"/>
      <c r="BC114" s="1277"/>
      <c r="BD114" s="1277"/>
      <c r="BE114" s="1277"/>
      <c r="BF114" s="1277"/>
      <c r="BG114" s="1277"/>
      <c r="BH114" s="1277"/>
      <c r="BI114" s="1277"/>
      <c r="BJ114" s="1277"/>
      <c r="BK114" s="1277"/>
      <c r="BL114" s="1329"/>
      <c r="DY114" s="500"/>
      <c r="DZ114" s="500"/>
      <c r="EA114" s="500"/>
      <c r="EB114" s="500"/>
      <c r="EC114" s="500"/>
      <c r="ED114" s="500"/>
      <c r="EE114" s="500"/>
      <c r="EF114" s="500"/>
      <c r="EG114" s="500"/>
      <c r="EH114" s="500"/>
      <c r="EI114" s="500"/>
    </row>
    <row r="115" spans="1:139" ht="23.25" x14ac:dyDescent="0.35">
      <c r="A115" s="1379">
        <v>10</v>
      </c>
      <c r="B115" s="1380"/>
      <c r="C115" s="1380"/>
      <c r="D115" s="1380"/>
      <c r="E115" s="1380"/>
      <c r="F115" s="1380"/>
      <c r="G115" s="1381" t="s">
        <v>29</v>
      </c>
      <c r="H115" s="1381"/>
      <c r="I115" s="1381"/>
      <c r="J115" s="1381"/>
      <c r="K115" s="1381"/>
      <c r="L115" s="1381"/>
      <c r="M115" s="1381"/>
      <c r="N115" s="1381"/>
      <c r="O115" s="1381"/>
      <c r="P115" s="1381"/>
      <c r="Q115" s="1381"/>
      <c r="R115" s="1381"/>
      <c r="S115" s="1381"/>
      <c r="T115" s="1381"/>
      <c r="U115" s="1381"/>
      <c r="V115" s="1381"/>
      <c r="W115" s="1381"/>
      <c r="X115" s="1381"/>
      <c r="Y115" s="1381"/>
      <c r="Z115" s="1381"/>
      <c r="AA115" s="1381"/>
      <c r="AB115" s="1381"/>
      <c r="AC115" s="1381"/>
      <c r="AD115" s="1370">
        <v>1.7999999999999999E-2</v>
      </c>
      <c r="AE115" s="1370"/>
      <c r="AF115" s="1370"/>
      <c r="AG115" s="1370"/>
      <c r="AH115" s="1370"/>
      <c r="AI115" s="1370"/>
      <c r="AJ115" s="1370"/>
      <c r="AK115" s="1370">
        <v>1E-3</v>
      </c>
      <c r="AL115" s="1370"/>
      <c r="AM115" s="1370"/>
      <c r="AN115" s="1370"/>
      <c r="AO115" s="1370"/>
      <c r="AP115" s="1370"/>
      <c r="AQ115" s="1370"/>
      <c r="AR115" s="1370">
        <v>1E-3</v>
      </c>
      <c r="AS115" s="1370"/>
      <c r="AT115" s="1370"/>
      <c r="AU115" s="1370"/>
      <c r="AV115" s="1370"/>
      <c r="AW115" s="1370"/>
      <c r="AX115" s="1371"/>
      <c r="AY115" s="1362"/>
      <c r="AZ115" s="1277"/>
      <c r="BA115" s="1277"/>
      <c r="BB115" s="1277"/>
      <c r="BC115" s="1277"/>
      <c r="BD115" s="1277"/>
      <c r="BE115" s="1277"/>
      <c r="BF115" s="1277"/>
      <c r="BG115" s="1277"/>
      <c r="BH115" s="1277"/>
      <c r="BI115" s="1277"/>
      <c r="BJ115" s="1277"/>
      <c r="BK115" s="1277"/>
      <c r="BL115" s="1329"/>
      <c r="DY115" s="500"/>
      <c r="DZ115" s="500"/>
      <c r="EA115" s="500"/>
      <c r="EB115" s="500"/>
      <c r="EC115" s="500"/>
      <c r="ED115" s="500"/>
      <c r="EE115" s="500"/>
      <c r="EF115" s="500"/>
      <c r="EG115" s="500"/>
      <c r="EH115" s="500"/>
      <c r="EI115" s="500"/>
    </row>
    <row r="116" spans="1:139" ht="23.25" x14ac:dyDescent="0.35">
      <c r="A116" s="1379">
        <v>11</v>
      </c>
      <c r="B116" s="1380"/>
      <c r="C116" s="1380"/>
      <c r="D116" s="1380"/>
      <c r="E116" s="1380"/>
      <c r="F116" s="1380"/>
      <c r="G116" s="1381" t="s">
        <v>730</v>
      </c>
      <c r="H116" s="1381"/>
      <c r="I116" s="1381"/>
      <c r="J116" s="1381"/>
      <c r="K116" s="1381"/>
      <c r="L116" s="1381"/>
      <c r="M116" s="1381"/>
      <c r="N116" s="1381"/>
      <c r="O116" s="1381"/>
      <c r="P116" s="1381"/>
      <c r="Q116" s="1381"/>
      <c r="R116" s="1381"/>
      <c r="S116" s="1381"/>
      <c r="T116" s="1381"/>
      <c r="U116" s="1381"/>
      <c r="V116" s="1381"/>
      <c r="W116" s="1381"/>
      <c r="X116" s="1381"/>
      <c r="Y116" s="1381"/>
      <c r="Z116" s="1381"/>
      <c r="AA116" s="1381"/>
      <c r="AB116" s="1381"/>
      <c r="AC116" s="1381"/>
      <c r="AD116" s="1370">
        <v>5.4599999999999996E-3</v>
      </c>
      <c r="AE116" s="1370"/>
      <c r="AF116" s="1370"/>
      <c r="AG116" s="1370"/>
      <c r="AH116" s="1370"/>
      <c r="AI116" s="1370"/>
      <c r="AJ116" s="1370"/>
      <c r="AK116" s="1556">
        <v>2.5999999999999999E-3</v>
      </c>
      <c r="AL116" s="1556"/>
      <c r="AM116" s="1556"/>
      <c r="AN116" s="1556"/>
      <c r="AO116" s="1556"/>
      <c r="AP116" s="1556"/>
      <c r="AQ116" s="1556"/>
      <c r="AR116" s="1370">
        <f>AD116*0.146</f>
        <v>7.9715999999999988E-4</v>
      </c>
      <c r="AS116" s="1370"/>
      <c r="AT116" s="1370"/>
      <c r="AU116" s="1370"/>
      <c r="AV116" s="1370"/>
      <c r="AW116" s="1370"/>
      <c r="AX116" s="1371"/>
      <c r="AY116" s="1362"/>
      <c r="AZ116" s="1277"/>
      <c r="BA116" s="1277"/>
      <c r="BB116" s="1277"/>
      <c r="BC116" s="1277"/>
      <c r="BD116" s="1277"/>
      <c r="BE116" s="1277"/>
      <c r="BF116" s="1277"/>
      <c r="BG116" s="1277"/>
      <c r="BH116" s="1277"/>
      <c r="BI116" s="1277"/>
      <c r="BJ116" s="1277"/>
      <c r="BK116" s="1277"/>
      <c r="BL116" s="1329"/>
      <c r="DY116" s="500"/>
      <c r="DZ116" s="500"/>
      <c r="EA116" s="500"/>
      <c r="EB116" s="500"/>
      <c r="EC116" s="500"/>
      <c r="ED116" s="500"/>
      <c r="EE116" s="500"/>
      <c r="EF116" s="500"/>
      <c r="EG116" s="500"/>
      <c r="EH116" s="500"/>
      <c r="EI116" s="500"/>
    </row>
    <row r="117" spans="1:139" ht="23.25" x14ac:dyDescent="0.35">
      <c r="A117" s="1379">
        <v>12</v>
      </c>
      <c r="B117" s="1380"/>
      <c r="C117" s="1380"/>
      <c r="D117" s="1380"/>
      <c r="E117" s="1380"/>
      <c r="F117" s="1380"/>
      <c r="G117" s="1381" t="s">
        <v>30</v>
      </c>
      <c r="H117" s="1381"/>
      <c r="I117" s="1381"/>
      <c r="J117" s="1381"/>
      <c r="K117" s="1381"/>
      <c r="L117" s="1381"/>
      <c r="M117" s="1381"/>
      <c r="N117" s="1381"/>
      <c r="O117" s="1381"/>
      <c r="P117" s="1381"/>
      <c r="Q117" s="1381"/>
      <c r="R117" s="1381"/>
      <c r="S117" s="1381"/>
      <c r="T117" s="1381"/>
      <c r="U117" s="1381"/>
      <c r="V117" s="1381"/>
      <c r="W117" s="1381"/>
      <c r="X117" s="1381"/>
      <c r="Y117" s="1381"/>
      <c r="Z117" s="1381"/>
      <c r="AA117" s="1381"/>
      <c r="AB117" s="1381"/>
      <c r="AC117" s="1381"/>
      <c r="AD117" s="1370">
        <v>0.16</v>
      </c>
      <c r="AE117" s="1370"/>
      <c r="AF117" s="1370"/>
      <c r="AG117" s="1370"/>
      <c r="AH117" s="1370"/>
      <c r="AI117" s="1370"/>
      <c r="AJ117" s="1370"/>
      <c r="AK117" s="1370">
        <v>0.12</v>
      </c>
      <c r="AL117" s="1370"/>
      <c r="AM117" s="1370"/>
      <c r="AN117" s="1370"/>
      <c r="AO117" s="1370"/>
      <c r="AP117" s="1370"/>
      <c r="AQ117" s="1370"/>
      <c r="AR117" s="1370">
        <v>3.7999999999999999E-2</v>
      </c>
      <c r="AS117" s="1370"/>
      <c r="AT117" s="1370"/>
      <c r="AU117" s="1370"/>
      <c r="AV117" s="1370"/>
      <c r="AW117" s="1370"/>
      <c r="AX117" s="1371"/>
      <c r="AY117" s="1362"/>
      <c r="AZ117" s="1277"/>
      <c r="BA117" s="1277"/>
      <c r="BB117" s="1277"/>
      <c r="BC117" s="1277"/>
      <c r="BD117" s="1277"/>
      <c r="BE117" s="1277"/>
      <c r="BF117" s="1277"/>
      <c r="BG117" s="1277"/>
      <c r="BH117" s="1277"/>
      <c r="BI117" s="1277"/>
      <c r="BJ117" s="1277"/>
      <c r="BK117" s="1277"/>
      <c r="BL117" s="1329"/>
    </row>
    <row r="118" spans="1:139" ht="23.25" x14ac:dyDescent="0.35">
      <c r="A118" s="1379">
        <v>13</v>
      </c>
      <c r="B118" s="1380"/>
      <c r="C118" s="1380"/>
      <c r="D118" s="1380"/>
      <c r="E118" s="1380"/>
      <c r="F118" s="1380"/>
      <c r="G118" s="1377" t="s">
        <v>31</v>
      </c>
      <c r="H118" s="1377"/>
      <c r="I118" s="1377"/>
      <c r="J118" s="1377"/>
      <c r="K118" s="1377"/>
      <c r="L118" s="1377"/>
      <c r="M118" s="1377"/>
      <c r="N118" s="1377"/>
      <c r="O118" s="1377"/>
      <c r="P118" s="1377"/>
      <c r="Q118" s="1377"/>
      <c r="R118" s="1377"/>
      <c r="S118" s="1377"/>
      <c r="T118" s="1377"/>
      <c r="U118" s="1377"/>
      <c r="V118" s="1377"/>
      <c r="W118" s="1377"/>
      <c r="X118" s="1377"/>
      <c r="Y118" s="1377"/>
      <c r="Z118" s="1377"/>
      <c r="AA118" s="1377"/>
      <c r="AB118" s="1377"/>
      <c r="AC118" s="1377"/>
      <c r="AD118" s="1365">
        <v>0</v>
      </c>
      <c r="AE118" s="1365"/>
      <c r="AF118" s="1365"/>
      <c r="AG118" s="1365"/>
      <c r="AH118" s="1365"/>
      <c r="AI118" s="1365"/>
      <c r="AJ118" s="1365"/>
      <c r="AK118" s="1365">
        <v>0</v>
      </c>
      <c r="AL118" s="1365"/>
      <c r="AM118" s="1365"/>
      <c r="AN118" s="1365"/>
      <c r="AO118" s="1365"/>
      <c r="AP118" s="1365"/>
      <c r="AQ118" s="1365"/>
      <c r="AR118" s="1365">
        <v>0</v>
      </c>
      <c r="AS118" s="1365"/>
      <c r="AT118" s="1365"/>
      <c r="AU118" s="1365"/>
      <c r="AV118" s="1365"/>
      <c r="AW118" s="1365"/>
      <c r="AX118" s="1366"/>
      <c r="AY118" s="1362"/>
      <c r="AZ118" s="1277"/>
      <c r="BA118" s="1277"/>
      <c r="BB118" s="1277"/>
      <c r="BC118" s="1277"/>
      <c r="BD118" s="1277"/>
      <c r="BE118" s="1277"/>
      <c r="BF118" s="1277"/>
      <c r="BG118" s="1277"/>
      <c r="BH118" s="1277"/>
      <c r="BI118" s="1277"/>
      <c r="BJ118" s="1277"/>
      <c r="BK118" s="1277"/>
      <c r="BL118" s="1329"/>
    </row>
    <row r="119" spans="1:139" ht="23.25" x14ac:dyDescent="0.35">
      <c r="A119" s="1379">
        <v>14</v>
      </c>
      <c r="B119" s="1380"/>
      <c r="C119" s="1380"/>
      <c r="D119" s="1380"/>
      <c r="E119" s="1380"/>
      <c r="F119" s="1380"/>
      <c r="G119" s="1377" t="s">
        <v>731</v>
      </c>
      <c r="H119" s="1377"/>
      <c r="I119" s="1377"/>
      <c r="J119" s="1377"/>
      <c r="K119" s="1377"/>
      <c r="L119" s="1377"/>
      <c r="M119" s="1377"/>
      <c r="N119" s="1377"/>
      <c r="O119" s="1377"/>
      <c r="P119" s="1377"/>
      <c r="Q119" s="1377"/>
      <c r="R119" s="1377"/>
      <c r="S119" s="1377"/>
      <c r="T119" s="1377"/>
      <c r="U119" s="1377"/>
      <c r="V119" s="1377"/>
      <c r="W119" s="1377"/>
      <c r="X119" s="1377"/>
      <c r="Y119" s="1377"/>
      <c r="Z119" s="1377"/>
      <c r="AA119" s="1377"/>
      <c r="AB119" s="1377"/>
      <c r="AC119" s="1377"/>
      <c r="AD119" s="1365">
        <v>1.47E-3</v>
      </c>
      <c r="AE119" s="1365"/>
      <c r="AF119" s="1365"/>
      <c r="AG119" s="1365"/>
      <c r="AH119" s="1365"/>
      <c r="AI119" s="1365"/>
      <c r="AJ119" s="1365"/>
      <c r="AK119" s="1372">
        <v>6.9999999999999999E-4</v>
      </c>
      <c r="AL119" s="1372"/>
      <c r="AM119" s="1372"/>
      <c r="AN119" s="1372"/>
      <c r="AO119" s="1372"/>
      <c r="AP119" s="1372"/>
      <c r="AQ119" s="1372"/>
      <c r="AR119" s="1365">
        <f>AD119*0.146</f>
        <v>2.1461999999999997E-4</v>
      </c>
      <c r="AS119" s="1365"/>
      <c r="AT119" s="1365"/>
      <c r="AU119" s="1365"/>
      <c r="AV119" s="1365"/>
      <c r="AW119" s="1365"/>
      <c r="AX119" s="1366"/>
      <c r="AY119" s="1362"/>
      <c r="AZ119" s="1277"/>
      <c r="BA119" s="1277"/>
      <c r="BB119" s="1277"/>
      <c r="BC119" s="1277"/>
      <c r="BD119" s="1277"/>
      <c r="BE119" s="1277"/>
      <c r="BF119" s="1277"/>
      <c r="BG119" s="1277"/>
      <c r="BH119" s="1277"/>
      <c r="BI119" s="1277"/>
      <c r="BJ119" s="1277"/>
      <c r="BK119" s="1277"/>
      <c r="BL119" s="1329"/>
    </row>
    <row r="120" spans="1:139" ht="23.25" x14ac:dyDescent="0.35">
      <c r="A120" s="1379">
        <v>15</v>
      </c>
      <c r="B120" s="1380"/>
      <c r="C120" s="1380"/>
      <c r="D120" s="1380"/>
      <c r="E120" s="1380"/>
      <c r="F120" s="1380"/>
      <c r="G120" s="1377" t="s">
        <v>32</v>
      </c>
      <c r="H120" s="1377"/>
      <c r="I120" s="1377"/>
      <c r="J120" s="1377"/>
      <c r="K120" s="1377"/>
      <c r="L120" s="1377"/>
      <c r="M120" s="1377"/>
      <c r="N120" s="1377"/>
      <c r="O120" s="1377"/>
      <c r="P120" s="1377"/>
      <c r="Q120" s="1377"/>
      <c r="R120" s="1377"/>
      <c r="S120" s="1377"/>
      <c r="T120" s="1377"/>
      <c r="U120" s="1377"/>
      <c r="V120" s="1377"/>
      <c r="W120" s="1377"/>
      <c r="X120" s="1377"/>
      <c r="Y120" s="1377"/>
      <c r="Z120" s="1377"/>
      <c r="AA120" s="1377"/>
      <c r="AB120" s="1377"/>
      <c r="AC120" s="1377"/>
      <c r="AD120" s="1365">
        <v>0.27</v>
      </c>
      <c r="AE120" s="1365"/>
      <c r="AF120" s="1365"/>
      <c r="AG120" s="1365"/>
      <c r="AH120" s="1365"/>
      <c r="AI120" s="1365"/>
      <c r="AJ120" s="1365"/>
      <c r="AK120" s="1365">
        <v>1.6E-2</v>
      </c>
      <c r="AL120" s="1365"/>
      <c r="AM120" s="1365"/>
      <c r="AN120" s="1365"/>
      <c r="AO120" s="1365"/>
      <c r="AP120" s="1365"/>
      <c r="AQ120" s="1365"/>
      <c r="AR120" s="1365">
        <v>5.0000000000000001E-3</v>
      </c>
      <c r="AS120" s="1365"/>
      <c r="AT120" s="1365"/>
      <c r="AU120" s="1365"/>
      <c r="AV120" s="1365"/>
      <c r="AW120" s="1365"/>
      <c r="AX120" s="1366"/>
      <c r="AY120" s="1362"/>
      <c r="AZ120" s="1277"/>
      <c r="BA120" s="1277"/>
      <c r="BB120" s="1277"/>
      <c r="BC120" s="1277"/>
      <c r="BD120" s="1277"/>
      <c r="BE120" s="1277"/>
      <c r="BF120" s="1277"/>
      <c r="BG120" s="1277"/>
      <c r="BH120" s="1277"/>
      <c r="BI120" s="1277"/>
      <c r="BJ120" s="1277"/>
      <c r="BK120" s="1277"/>
      <c r="BL120" s="1329"/>
    </row>
    <row r="121" spans="1:139" ht="23.25" x14ac:dyDescent="0.35">
      <c r="A121" s="1379">
        <v>16</v>
      </c>
      <c r="B121" s="1380"/>
      <c r="C121" s="1380"/>
      <c r="D121" s="1380"/>
      <c r="E121" s="1380"/>
      <c r="F121" s="1380"/>
      <c r="G121" s="1377" t="s">
        <v>33</v>
      </c>
      <c r="H121" s="1377"/>
      <c r="I121" s="1377"/>
      <c r="J121" s="1377"/>
      <c r="K121" s="1377"/>
      <c r="L121" s="1377"/>
      <c r="M121" s="1377"/>
      <c r="N121" s="1377"/>
      <c r="O121" s="1377"/>
      <c r="P121" s="1377"/>
      <c r="Q121" s="1377"/>
      <c r="R121" s="1377"/>
      <c r="S121" s="1377"/>
      <c r="T121" s="1377"/>
      <c r="U121" s="1377"/>
      <c r="V121" s="1377"/>
      <c r="W121" s="1377"/>
      <c r="X121" s="1377"/>
      <c r="Y121" s="1377"/>
      <c r="Z121" s="1377"/>
      <c r="AA121" s="1377"/>
      <c r="AB121" s="1377"/>
      <c r="AC121" s="1377"/>
      <c r="AD121" s="1365">
        <v>0.24</v>
      </c>
      <c r="AE121" s="1365"/>
      <c r="AF121" s="1365"/>
      <c r="AG121" s="1365"/>
      <c r="AH121" s="1365"/>
      <c r="AI121" s="1365"/>
      <c r="AJ121" s="1365"/>
      <c r="AK121" s="1365">
        <v>1.4999999999999999E-2</v>
      </c>
      <c r="AL121" s="1365"/>
      <c r="AM121" s="1365"/>
      <c r="AN121" s="1365"/>
      <c r="AO121" s="1365"/>
      <c r="AP121" s="1365"/>
      <c r="AQ121" s="1365"/>
      <c r="AR121" s="1365">
        <v>4.0000000000000001E-3</v>
      </c>
      <c r="AS121" s="1365"/>
      <c r="AT121" s="1365"/>
      <c r="AU121" s="1365"/>
      <c r="AV121" s="1365"/>
      <c r="AW121" s="1365"/>
      <c r="AX121" s="1366"/>
      <c r="AY121" s="1362"/>
      <c r="AZ121" s="1277"/>
      <c r="BA121" s="1277"/>
      <c r="BB121" s="1277"/>
      <c r="BC121" s="1277"/>
      <c r="BD121" s="1277"/>
      <c r="BE121" s="1277"/>
      <c r="BF121" s="1277"/>
      <c r="BG121" s="1277"/>
      <c r="BH121" s="1277"/>
      <c r="BI121" s="1277"/>
      <c r="BJ121" s="1277"/>
      <c r="BK121" s="1277"/>
      <c r="BL121" s="1329"/>
    </row>
    <row r="122" spans="1:139" ht="23.25" x14ac:dyDescent="0.35">
      <c r="A122" s="1379">
        <v>17</v>
      </c>
      <c r="B122" s="1380"/>
      <c r="C122" s="1380"/>
      <c r="D122" s="1380"/>
      <c r="E122" s="1380"/>
      <c r="F122" s="1380"/>
      <c r="G122" s="1377" t="s">
        <v>34</v>
      </c>
      <c r="H122" s="1377"/>
      <c r="I122" s="1377"/>
      <c r="J122" s="1377"/>
      <c r="K122" s="1377"/>
      <c r="L122" s="1377"/>
      <c r="M122" s="1377"/>
      <c r="N122" s="1377"/>
      <c r="O122" s="1377"/>
      <c r="P122" s="1377"/>
      <c r="Q122" s="1377"/>
      <c r="R122" s="1377"/>
      <c r="S122" s="1377"/>
      <c r="T122" s="1377"/>
      <c r="U122" s="1377"/>
      <c r="V122" s="1377"/>
      <c r="W122" s="1377"/>
      <c r="X122" s="1377"/>
      <c r="Y122" s="1377"/>
      <c r="Z122" s="1377"/>
      <c r="AA122" s="1377"/>
      <c r="AB122" s="1377"/>
      <c r="AC122" s="1377"/>
      <c r="AD122" s="1370">
        <f>IF($AR$143=0,$AR$142,$AR$143)</f>
        <v>2.8909635965101634E-2</v>
      </c>
      <c r="AE122" s="1370"/>
      <c r="AF122" s="1370"/>
      <c r="AG122" s="1370"/>
      <c r="AH122" s="1370"/>
      <c r="AI122" s="1370"/>
      <c r="AJ122" s="1370"/>
      <c r="AK122" s="1370">
        <f>IF($AY$143=0,$AY$142,$AY$143)</f>
        <v>1.3673476469980501E-2</v>
      </c>
      <c r="AL122" s="1370"/>
      <c r="AM122" s="1370"/>
      <c r="AN122" s="1370"/>
      <c r="AO122" s="1370"/>
      <c r="AP122" s="1370"/>
      <c r="AQ122" s="1370"/>
      <c r="AR122" s="1370">
        <f>IF($BF$143=0,$BF$142,$BF$143)</f>
        <v>4.2973783191367293E-3</v>
      </c>
      <c r="AS122" s="1370"/>
      <c r="AT122" s="1370"/>
      <c r="AU122" s="1370"/>
      <c r="AV122" s="1370"/>
      <c r="AW122" s="1370"/>
      <c r="AX122" s="1370"/>
      <c r="AY122" s="1362"/>
      <c r="AZ122" s="1277"/>
      <c r="BA122" s="1277"/>
      <c r="BB122" s="1277"/>
      <c r="BC122" s="1277"/>
      <c r="BD122" s="1277"/>
      <c r="BE122" s="1277"/>
      <c r="BF122" s="1277"/>
      <c r="BG122" s="1277"/>
      <c r="BH122" s="1277"/>
      <c r="BI122" s="1277"/>
      <c r="BJ122" s="1277"/>
      <c r="BK122" s="1277"/>
      <c r="BL122" s="1329"/>
    </row>
    <row r="123" spans="1:139" ht="23.25" x14ac:dyDescent="0.35">
      <c r="A123" s="1379">
        <v>18</v>
      </c>
      <c r="B123" s="1380"/>
      <c r="C123" s="1380"/>
      <c r="D123" s="1380"/>
      <c r="E123" s="1380"/>
      <c r="F123" s="1380"/>
      <c r="G123" s="1377" t="s">
        <v>35</v>
      </c>
      <c r="H123" s="1377"/>
      <c r="I123" s="1377"/>
      <c r="J123" s="1377"/>
      <c r="K123" s="1377"/>
      <c r="L123" s="1377"/>
      <c r="M123" s="1377"/>
      <c r="N123" s="1377"/>
      <c r="O123" s="1377"/>
      <c r="P123" s="1377"/>
      <c r="Q123" s="1377"/>
      <c r="R123" s="1377"/>
      <c r="S123" s="1377"/>
      <c r="T123" s="1377"/>
      <c r="U123" s="1377"/>
      <c r="V123" s="1377"/>
      <c r="W123" s="1377"/>
      <c r="X123" s="1377"/>
      <c r="Y123" s="1377"/>
      <c r="Z123" s="1377"/>
      <c r="AA123" s="1377"/>
      <c r="AB123" s="1377"/>
      <c r="AC123" s="1377"/>
      <c r="AD123" s="1365">
        <v>0.24</v>
      </c>
      <c r="AE123" s="1365"/>
      <c r="AF123" s="1365"/>
      <c r="AG123" s="1365"/>
      <c r="AH123" s="1365"/>
      <c r="AI123" s="1365"/>
      <c r="AJ123" s="1365"/>
      <c r="AK123" s="1365">
        <v>1.6E-2</v>
      </c>
      <c r="AL123" s="1365"/>
      <c r="AM123" s="1365"/>
      <c r="AN123" s="1365"/>
      <c r="AO123" s="1365"/>
      <c r="AP123" s="1365"/>
      <c r="AQ123" s="1365"/>
      <c r="AR123" s="1365">
        <v>5.0000000000000001E-3</v>
      </c>
      <c r="AS123" s="1365"/>
      <c r="AT123" s="1365"/>
      <c r="AU123" s="1365"/>
      <c r="AV123" s="1365"/>
      <c r="AW123" s="1365"/>
      <c r="AX123" s="1366"/>
      <c r="AY123" s="1362"/>
      <c r="AZ123" s="1277"/>
      <c r="BA123" s="1277"/>
      <c r="BB123" s="1277"/>
      <c r="BC123" s="1277"/>
      <c r="BD123" s="1277"/>
      <c r="BE123" s="1277"/>
      <c r="BF123" s="1277"/>
      <c r="BG123" s="1277"/>
      <c r="BH123" s="1277"/>
      <c r="BI123" s="1277"/>
      <c r="BJ123" s="1277"/>
      <c r="BK123" s="1277"/>
      <c r="BL123" s="1329"/>
    </row>
    <row r="124" spans="1:139" ht="23.25" x14ac:dyDescent="0.35">
      <c r="A124" s="1379">
        <v>19</v>
      </c>
      <c r="B124" s="1380"/>
      <c r="C124" s="1380"/>
      <c r="D124" s="1380"/>
      <c r="E124" s="1380"/>
      <c r="F124" s="1380"/>
      <c r="G124" s="1377" t="s">
        <v>36</v>
      </c>
      <c r="H124" s="1377"/>
      <c r="I124" s="1377"/>
      <c r="J124" s="1377"/>
      <c r="K124" s="1377"/>
      <c r="L124" s="1377"/>
      <c r="M124" s="1377"/>
      <c r="N124" s="1377"/>
      <c r="O124" s="1377"/>
      <c r="P124" s="1377"/>
      <c r="Q124" s="1377"/>
      <c r="R124" s="1377"/>
      <c r="S124" s="1377"/>
      <c r="T124" s="1377"/>
      <c r="U124" s="1377"/>
      <c r="V124" s="1377"/>
      <c r="W124" s="1377"/>
      <c r="X124" s="1377"/>
      <c r="Y124" s="1377"/>
      <c r="Z124" s="1377"/>
      <c r="AA124" s="1377"/>
      <c r="AB124" s="1377"/>
      <c r="AC124" s="1377"/>
      <c r="AD124" s="1370">
        <f>IF($AR$143=0,$AR$142,$AR$143)</f>
        <v>2.8909635965101634E-2</v>
      </c>
      <c r="AE124" s="1370"/>
      <c r="AF124" s="1370"/>
      <c r="AG124" s="1370"/>
      <c r="AH124" s="1370"/>
      <c r="AI124" s="1370"/>
      <c r="AJ124" s="1370"/>
      <c r="AK124" s="1370">
        <f>IF($AY$143=0,$AY$142,$AY$143)</f>
        <v>1.3673476469980501E-2</v>
      </c>
      <c r="AL124" s="1370"/>
      <c r="AM124" s="1370"/>
      <c r="AN124" s="1370"/>
      <c r="AO124" s="1370"/>
      <c r="AP124" s="1370"/>
      <c r="AQ124" s="1370"/>
      <c r="AR124" s="1370">
        <f>IF($BF$143=0,$BF$142,$BF$143)</f>
        <v>4.2973783191367293E-3</v>
      </c>
      <c r="AS124" s="1370"/>
      <c r="AT124" s="1370"/>
      <c r="AU124" s="1370"/>
      <c r="AV124" s="1370"/>
      <c r="AW124" s="1370"/>
      <c r="AX124" s="1370"/>
      <c r="AY124" s="1362"/>
      <c r="AZ124" s="1277"/>
      <c r="BA124" s="1277"/>
      <c r="BB124" s="1277"/>
      <c r="BC124" s="1277"/>
      <c r="BD124" s="1277"/>
      <c r="BE124" s="1277"/>
      <c r="BF124" s="1277"/>
      <c r="BG124" s="1277"/>
      <c r="BH124" s="1277"/>
      <c r="BI124" s="1277"/>
      <c r="BJ124" s="1277"/>
      <c r="BK124" s="1277"/>
      <c r="BL124" s="1329"/>
    </row>
    <row r="125" spans="1:139" ht="23.25" x14ac:dyDescent="0.35">
      <c r="A125" s="1379">
        <v>20</v>
      </c>
      <c r="B125" s="1380"/>
      <c r="C125" s="1380"/>
      <c r="D125" s="1380"/>
      <c r="E125" s="1380"/>
      <c r="F125" s="1380"/>
      <c r="G125" s="1377" t="s">
        <v>37</v>
      </c>
      <c r="H125" s="1377"/>
      <c r="I125" s="1377"/>
      <c r="J125" s="1377"/>
      <c r="K125" s="1377"/>
      <c r="L125" s="1377"/>
      <c r="M125" s="1377"/>
      <c r="N125" s="1377"/>
      <c r="O125" s="1377"/>
      <c r="P125" s="1377"/>
      <c r="Q125" s="1377"/>
      <c r="R125" s="1377"/>
      <c r="S125" s="1377"/>
      <c r="T125" s="1377"/>
      <c r="U125" s="1377"/>
      <c r="V125" s="1377"/>
      <c r="W125" s="1377"/>
      <c r="X125" s="1377"/>
      <c r="Y125" s="1377"/>
      <c r="Z125" s="1377"/>
      <c r="AA125" s="1377"/>
      <c r="AB125" s="1377"/>
      <c r="AC125" s="1377"/>
      <c r="AD125" s="1370">
        <f>IF($AR$143=0,$AR$142,$AR$143)</f>
        <v>2.8909635965101634E-2</v>
      </c>
      <c r="AE125" s="1370"/>
      <c r="AF125" s="1370"/>
      <c r="AG125" s="1370"/>
      <c r="AH125" s="1370"/>
      <c r="AI125" s="1370"/>
      <c r="AJ125" s="1370"/>
      <c r="AK125" s="1370">
        <f>IF($AY$143=0,$AY$142,$AY$143)</f>
        <v>1.3673476469980501E-2</v>
      </c>
      <c r="AL125" s="1370"/>
      <c r="AM125" s="1370"/>
      <c r="AN125" s="1370"/>
      <c r="AO125" s="1370"/>
      <c r="AP125" s="1370"/>
      <c r="AQ125" s="1370"/>
      <c r="AR125" s="1370">
        <f>IF($BF$143=0,$BF$142,$BF$143)</f>
        <v>4.2973783191367293E-3</v>
      </c>
      <c r="AS125" s="1370"/>
      <c r="AT125" s="1370"/>
      <c r="AU125" s="1370"/>
      <c r="AV125" s="1370"/>
      <c r="AW125" s="1370"/>
      <c r="AX125" s="1370"/>
      <c r="AY125" s="1362"/>
      <c r="AZ125" s="1277"/>
      <c r="BA125" s="1277"/>
      <c r="BB125" s="1277"/>
      <c r="BC125" s="1277"/>
      <c r="BD125" s="1277"/>
      <c r="BE125" s="1277"/>
      <c r="BF125" s="1277"/>
      <c r="BG125" s="1277"/>
      <c r="BH125" s="1277"/>
      <c r="BI125" s="1277"/>
      <c r="BJ125" s="1277"/>
      <c r="BK125" s="1277"/>
      <c r="BL125" s="1329"/>
    </row>
    <row r="126" spans="1:139" ht="23.25" x14ac:dyDescent="0.35">
      <c r="A126" s="1379">
        <v>21</v>
      </c>
      <c r="B126" s="1380"/>
      <c r="C126" s="1380"/>
      <c r="D126" s="1380"/>
      <c r="E126" s="1380"/>
      <c r="F126" s="1380"/>
      <c r="G126" s="1378" t="s">
        <v>69</v>
      </c>
      <c r="H126" s="1378"/>
      <c r="I126" s="1378"/>
      <c r="J126" s="1378"/>
      <c r="K126" s="1378"/>
      <c r="L126" s="1378"/>
      <c r="M126" s="1378"/>
      <c r="N126" s="1378"/>
      <c r="O126" s="1378"/>
      <c r="P126" s="1378"/>
      <c r="Q126" s="1378"/>
      <c r="R126" s="1378"/>
      <c r="S126" s="1378"/>
      <c r="T126" s="1378"/>
      <c r="U126" s="1378"/>
      <c r="V126" s="1378"/>
      <c r="W126" s="1378"/>
      <c r="X126" s="1378"/>
      <c r="Y126" s="1378"/>
      <c r="Z126" s="1378"/>
      <c r="AA126" s="1378"/>
      <c r="AB126" s="1378"/>
      <c r="AC126" s="1378"/>
      <c r="AD126" s="1358">
        <v>0</v>
      </c>
      <c r="AE126" s="1358"/>
      <c r="AF126" s="1358"/>
      <c r="AG126" s="1358"/>
      <c r="AH126" s="1358"/>
      <c r="AI126" s="1358"/>
      <c r="AJ126" s="1358"/>
      <c r="AK126" s="1358">
        <v>0</v>
      </c>
      <c r="AL126" s="1358"/>
      <c r="AM126" s="1358"/>
      <c r="AN126" s="1358"/>
      <c r="AO126" s="1358"/>
      <c r="AP126" s="1358"/>
      <c r="AQ126" s="1358"/>
      <c r="AR126" s="1358">
        <v>0</v>
      </c>
      <c r="AS126" s="1358"/>
      <c r="AT126" s="1358"/>
      <c r="AU126" s="1358"/>
      <c r="AV126" s="1358"/>
      <c r="AW126" s="1358"/>
      <c r="AX126" s="1367"/>
      <c r="AY126" s="1362"/>
      <c r="AZ126" s="1277"/>
      <c r="BA126" s="1277"/>
      <c r="BB126" s="1277"/>
      <c r="BC126" s="1277"/>
      <c r="BD126" s="1277"/>
      <c r="BE126" s="1277"/>
      <c r="BF126" s="1277"/>
      <c r="BG126" s="1277"/>
      <c r="BH126" s="1277"/>
      <c r="BI126" s="1277"/>
      <c r="BJ126" s="1277"/>
      <c r="BK126" s="1277"/>
      <c r="BL126" s="1329"/>
    </row>
    <row r="127" spans="1:139" ht="23.25" x14ac:dyDescent="0.35">
      <c r="A127" s="1379">
        <v>22</v>
      </c>
      <c r="B127" s="1380"/>
      <c r="C127" s="1380"/>
      <c r="D127" s="1380"/>
      <c r="E127" s="1380"/>
      <c r="F127" s="1380"/>
      <c r="G127" s="1378" t="s">
        <v>69</v>
      </c>
      <c r="H127" s="1378"/>
      <c r="I127" s="1378"/>
      <c r="J127" s="1378"/>
      <c r="K127" s="1378"/>
      <c r="L127" s="1378"/>
      <c r="M127" s="1378"/>
      <c r="N127" s="1378"/>
      <c r="O127" s="1378"/>
      <c r="P127" s="1378"/>
      <c r="Q127" s="1378"/>
      <c r="R127" s="1378"/>
      <c r="S127" s="1378"/>
      <c r="T127" s="1378"/>
      <c r="U127" s="1378"/>
      <c r="V127" s="1378"/>
      <c r="W127" s="1378"/>
      <c r="X127" s="1378"/>
      <c r="Y127" s="1378"/>
      <c r="Z127" s="1378"/>
      <c r="AA127" s="1378"/>
      <c r="AB127" s="1378"/>
      <c r="AC127" s="1378"/>
      <c r="AD127" s="1364">
        <v>0</v>
      </c>
      <c r="AE127" s="1364"/>
      <c r="AF127" s="1364"/>
      <c r="AG127" s="1364"/>
      <c r="AH127" s="1364"/>
      <c r="AI127" s="1364"/>
      <c r="AJ127" s="1364"/>
      <c r="AK127" s="1364">
        <v>0</v>
      </c>
      <c r="AL127" s="1364"/>
      <c r="AM127" s="1364"/>
      <c r="AN127" s="1364"/>
      <c r="AO127" s="1364"/>
      <c r="AP127" s="1364"/>
      <c r="AQ127" s="1364"/>
      <c r="AR127" s="1364">
        <v>0</v>
      </c>
      <c r="AS127" s="1364"/>
      <c r="AT127" s="1364"/>
      <c r="AU127" s="1364"/>
      <c r="AV127" s="1364"/>
      <c r="AW127" s="1364"/>
      <c r="AX127" s="1364"/>
      <c r="AY127" s="1362"/>
      <c r="AZ127" s="1277"/>
      <c r="BA127" s="1277"/>
      <c r="BB127" s="1277"/>
      <c r="BC127" s="1277"/>
      <c r="BD127" s="1277"/>
      <c r="BE127" s="1277"/>
      <c r="BF127" s="1277"/>
      <c r="BG127" s="1277"/>
      <c r="BH127" s="1277"/>
      <c r="BI127" s="1277"/>
      <c r="BJ127" s="1277"/>
      <c r="BK127" s="1277"/>
      <c r="BL127" s="1329"/>
    </row>
    <row r="128" spans="1:139" ht="23.25" x14ac:dyDescent="0.35">
      <c r="A128" s="1379">
        <v>23</v>
      </c>
      <c r="B128" s="1380"/>
      <c r="C128" s="1380"/>
      <c r="D128" s="1380"/>
      <c r="E128" s="1380"/>
      <c r="F128" s="1380"/>
      <c r="G128" s="1378" t="s">
        <v>69</v>
      </c>
      <c r="H128" s="1378"/>
      <c r="I128" s="1378"/>
      <c r="J128" s="1378"/>
      <c r="K128" s="1378"/>
      <c r="L128" s="1378"/>
      <c r="M128" s="1378"/>
      <c r="N128" s="1378"/>
      <c r="O128" s="1378"/>
      <c r="P128" s="1378"/>
      <c r="Q128" s="1378"/>
      <c r="R128" s="1378"/>
      <c r="S128" s="1378"/>
      <c r="T128" s="1378"/>
      <c r="U128" s="1378"/>
      <c r="V128" s="1378"/>
      <c r="W128" s="1378"/>
      <c r="X128" s="1378"/>
      <c r="Y128" s="1378"/>
      <c r="Z128" s="1378"/>
      <c r="AA128" s="1378"/>
      <c r="AB128" s="1378"/>
      <c r="AC128" s="1378"/>
      <c r="AD128" s="1358">
        <v>0</v>
      </c>
      <c r="AE128" s="1358"/>
      <c r="AF128" s="1358"/>
      <c r="AG128" s="1358"/>
      <c r="AH128" s="1358"/>
      <c r="AI128" s="1358"/>
      <c r="AJ128" s="1358"/>
      <c r="AK128" s="1358">
        <v>0</v>
      </c>
      <c r="AL128" s="1358"/>
      <c r="AM128" s="1358"/>
      <c r="AN128" s="1358"/>
      <c r="AO128" s="1358"/>
      <c r="AP128" s="1358"/>
      <c r="AQ128" s="1358"/>
      <c r="AR128" s="1358">
        <v>0</v>
      </c>
      <c r="AS128" s="1358"/>
      <c r="AT128" s="1358"/>
      <c r="AU128" s="1358"/>
      <c r="AV128" s="1358"/>
      <c r="AW128" s="1358"/>
      <c r="AX128" s="1367"/>
      <c r="AY128" s="1362"/>
      <c r="AZ128" s="1277"/>
      <c r="BA128" s="1277"/>
      <c r="BB128" s="1277"/>
      <c r="BC128" s="1277"/>
      <c r="BD128" s="1277"/>
      <c r="BE128" s="1277"/>
      <c r="BF128" s="1277"/>
      <c r="BG128" s="1277"/>
      <c r="BH128" s="1277"/>
      <c r="BI128" s="1277"/>
      <c r="BJ128" s="1277"/>
      <c r="BK128" s="1277"/>
      <c r="BL128" s="1329"/>
    </row>
    <row r="129" spans="1:64" ht="23.25" x14ac:dyDescent="0.35">
      <c r="A129" s="1379">
        <v>24</v>
      </c>
      <c r="B129" s="1380"/>
      <c r="C129" s="1380"/>
      <c r="D129" s="1380"/>
      <c r="E129" s="1380"/>
      <c r="F129" s="1380"/>
      <c r="G129" s="1373" t="s">
        <v>69</v>
      </c>
      <c r="H129" s="1374"/>
      <c r="I129" s="1374"/>
      <c r="J129" s="1374"/>
      <c r="K129" s="1374"/>
      <c r="L129" s="1374"/>
      <c r="M129" s="1374"/>
      <c r="N129" s="1374"/>
      <c r="O129" s="1374"/>
      <c r="P129" s="1374"/>
      <c r="Q129" s="1374"/>
      <c r="R129" s="1374"/>
      <c r="S129" s="1374"/>
      <c r="T129" s="1374"/>
      <c r="U129" s="1374"/>
      <c r="V129" s="1374"/>
      <c r="W129" s="1374"/>
      <c r="X129" s="1374"/>
      <c r="Y129" s="1374"/>
      <c r="Z129" s="1374"/>
      <c r="AA129" s="1374"/>
      <c r="AB129" s="1374"/>
      <c r="AC129" s="1375"/>
      <c r="AD129" s="1358">
        <v>0</v>
      </c>
      <c r="AE129" s="1358"/>
      <c r="AF129" s="1358"/>
      <c r="AG129" s="1358"/>
      <c r="AH129" s="1358"/>
      <c r="AI129" s="1358"/>
      <c r="AJ129" s="1358"/>
      <c r="AK129" s="1358">
        <v>0</v>
      </c>
      <c r="AL129" s="1358"/>
      <c r="AM129" s="1358"/>
      <c r="AN129" s="1358"/>
      <c r="AO129" s="1358"/>
      <c r="AP129" s="1358"/>
      <c r="AQ129" s="1358"/>
      <c r="AR129" s="1358">
        <v>0</v>
      </c>
      <c r="AS129" s="1358"/>
      <c r="AT129" s="1358"/>
      <c r="AU129" s="1358"/>
      <c r="AV129" s="1358"/>
      <c r="AW129" s="1358"/>
      <c r="AX129" s="1358"/>
      <c r="AY129" s="1362"/>
      <c r="AZ129" s="1277"/>
      <c r="BA129" s="1277"/>
      <c r="BB129" s="1277"/>
      <c r="BC129" s="1277"/>
      <c r="BD129" s="1277"/>
      <c r="BE129" s="1277"/>
      <c r="BF129" s="1277"/>
      <c r="BG129" s="1277"/>
      <c r="BH129" s="1277"/>
      <c r="BI129" s="1277"/>
      <c r="BJ129" s="1277"/>
      <c r="BK129" s="1277"/>
      <c r="BL129" s="1329"/>
    </row>
    <row r="130" spans="1:64" ht="24" thickBot="1" x14ac:dyDescent="0.4">
      <c r="A130" s="1379">
        <v>25</v>
      </c>
      <c r="B130" s="1380"/>
      <c r="C130" s="1380"/>
      <c r="D130" s="1380"/>
      <c r="E130" s="1380"/>
      <c r="F130" s="1380"/>
      <c r="G130" s="1376" t="s">
        <v>38</v>
      </c>
      <c r="H130" s="1376"/>
      <c r="I130" s="1376"/>
      <c r="J130" s="1376"/>
      <c r="K130" s="1376"/>
      <c r="L130" s="1376"/>
      <c r="M130" s="1376"/>
      <c r="N130" s="1376"/>
      <c r="O130" s="1376"/>
      <c r="P130" s="1376"/>
      <c r="Q130" s="1376"/>
      <c r="R130" s="1376"/>
      <c r="S130" s="1376"/>
      <c r="T130" s="1376"/>
      <c r="U130" s="1376"/>
      <c r="V130" s="1376"/>
      <c r="W130" s="1376"/>
      <c r="X130" s="1376"/>
      <c r="Y130" s="1376"/>
      <c r="Z130" s="1376"/>
      <c r="AA130" s="1376"/>
      <c r="AB130" s="1376"/>
      <c r="AC130" s="1376"/>
      <c r="AD130" s="1368" t="s">
        <v>39</v>
      </c>
      <c r="AE130" s="1368"/>
      <c r="AF130" s="1368"/>
      <c r="AG130" s="1368"/>
      <c r="AH130" s="1368"/>
      <c r="AI130" s="1368"/>
      <c r="AJ130" s="1368"/>
      <c r="AK130" s="1368" t="s">
        <v>39</v>
      </c>
      <c r="AL130" s="1368"/>
      <c r="AM130" s="1368"/>
      <c r="AN130" s="1368"/>
      <c r="AO130" s="1368"/>
      <c r="AP130" s="1368"/>
      <c r="AQ130" s="1368"/>
      <c r="AR130" s="1368" t="s">
        <v>39</v>
      </c>
      <c r="AS130" s="1368"/>
      <c r="AT130" s="1368"/>
      <c r="AU130" s="1368"/>
      <c r="AV130" s="1368"/>
      <c r="AW130" s="1368"/>
      <c r="AX130" s="1369"/>
      <c r="AY130" s="1362"/>
      <c r="AZ130" s="1277"/>
      <c r="BA130" s="1277"/>
      <c r="BB130" s="1277"/>
      <c r="BC130" s="1277"/>
      <c r="BD130" s="1277"/>
      <c r="BE130" s="1277"/>
      <c r="BF130" s="1277"/>
      <c r="BG130" s="1277"/>
      <c r="BH130" s="1277"/>
      <c r="BI130" s="1277"/>
      <c r="BJ130" s="1277"/>
      <c r="BK130" s="1277"/>
      <c r="BL130" s="1329"/>
    </row>
    <row r="131" spans="1:64" ht="24" thickBot="1" x14ac:dyDescent="0.4">
      <c r="A131" s="1333"/>
      <c r="B131" s="1271"/>
      <c r="C131" s="1271"/>
      <c r="D131" s="1271"/>
      <c r="E131" s="1271"/>
      <c r="F131" s="1271"/>
      <c r="G131" s="1271"/>
      <c r="H131" s="1271"/>
      <c r="I131" s="1271"/>
      <c r="J131" s="1271"/>
      <c r="K131" s="1271"/>
      <c r="L131" s="1271"/>
      <c r="M131" s="1271"/>
      <c r="N131" s="1271"/>
      <c r="O131" s="1271"/>
      <c r="P131" s="1271"/>
      <c r="Q131" s="1271"/>
      <c r="R131" s="1271"/>
      <c r="S131" s="1271"/>
      <c r="T131" s="1271"/>
      <c r="U131" s="1271"/>
      <c r="V131" s="1271"/>
      <c r="W131" s="1271"/>
      <c r="X131" s="1271"/>
      <c r="Y131" s="1271"/>
      <c r="Z131" s="1271"/>
      <c r="AA131" s="1271"/>
      <c r="AB131" s="1271"/>
      <c r="AC131" s="1271"/>
      <c r="AD131" s="1271"/>
      <c r="AE131" s="1271"/>
      <c r="AF131" s="1271"/>
      <c r="AG131" s="1271"/>
      <c r="AH131" s="1271"/>
      <c r="AI131" s="1271"/>
      <c r="AJ131" s="1271"/>
      <c r="AK131" s="1271"/>
      <c r="AL131" s="1271"/>
      <c r="AM131" s="1271"/>
      <c r="AN131" s="1271"/>
      <c r="AO131" s="1271"/>
      <c r="AP131" s="1271"/>
      <c r="AQ131" s="1271"/>
      <c r="AR131" s="1271"/>
      <c r="AS131" s="1271"/>
      <c r="AT131" s="1271"/>
      <c r="AU131" s="1271"/>
      <c r="AV131" s="1271"/>
      <c r="AW131" s="1271"/>
      <c r="AX131" s="1271"/>
      <c r="AY131" s="1271"/>
      <c r="AZ131" s="1271"/>
      <c r="BA131" s="1271"/>
      <c r="BB131" s="1271"/>
      <c r="BC131" s="1271"/>
      <c r="BD131" s="1271"/>
      <c r="BE131" s="1271"/>
      <c r="BF131" s="1271"/>
      <c r="BG131" s="1271"/>
      <c r="BH131" s="1271"/>
      <c r="BI131" s="1271"/>
      <c r="BJ131" s="1271"/>
      <c r="BK131" s="1271"/>
      <c r="BL131" s="1363"/>
    </row>
    <row r="132" spans="1:64" ht="23.25" x14ac:dyDescent="0.35">
      <c r="A132" s="1359" t="s">
        <v>40</v>
      </c>
      <c r="B132" s="1360"/>
      <c r="C132" s="1360"/>
      <c r="D132" s="1360"/>
      <c r="E132" s="1360"/>
      <c r="F132" s="1360"/>
      <c r="G132" s="1360"/>
      <c r="H132" s="1360"/>
      <c r="I132" s="1360"/>
      <c r="J132" s="1360"/>
      <c r="K132" s="1360"/>
      <c r="L132" s="1360"/>
      <c r="M132" s="1360"/>
      <c r="N132" s="1360"/>
      <c r="O132" s="1360"/>
      <c r="P132" s="1360"/>
      <c r="Q132" s="1360"/>
      <c r="R132" s="1360"/>
      <c r="S132" s="1360"/>
      <c r="T132" s="1360"/>
      <c r="U132" s="1360"/>
      <c r="V132" s="1360"/>
      <c r="W132" s="1360"/>
      <c r="X132" s="1360"/>
      <c r="Y132" s="1360"/>
      <c r="Z132" s="1360"/>
      <c r="AA132" s="1360"/>
      <c r="AB132" s="1360"/>
      <c r="AC132" s="1360"/>
      <c r="AD132" s="1360"/>
      <c r="AE132" s="1360"/>
      <c r="AF132" s="1360"/>
      <c r="AG132" s="1360"/>
      <c r="AH132" s="1360"/>
      <c r="AI132" s="1360"/>
      <c r="AJ132" s="1360"/>
      <c r="AK132" s="1360"/>
      <c r="AL132" s="1360"/>
      <c r="AM132" s="1360"/>
      <c r="AN132" s="1360"/>
      <c r="AO132" s="1360"/>
      <c r="AP132" s="1360"/>
      <c r="AQ132" s="1360"/>
      <c r="AR132" s="1360"/>
      <c r="AS132" s="1360"/>
      <c r="AT132" s="1360"/>
      <c r="AU132" s="1360"/>
      <c r="AV132" s="1360"/>
      <c r="AW132" s="1360"/>
      <c r="AX132" s="1360"/>
      <c r="AY132" s="1360"/>
      <c r="AZ132" s="1360"/>
      <c r="BA132" s="1360"/>
      <c r="BB132" s="1360"/>
      <c r="BC132" s="1360"/>
      <c r="BD132" s="1360"/>
      <c r="BE132" s="1360"/>
      <c r="BF132" s="1360"/>
      <c r="BG132" s="1360"/>
      <c r="BH132" s="1360"/>
      <c r="BI132" s="1360"/>
      <c r="BJ132" s="1360"/>
      <c r="BK132" s="1360"/>
      <c r="BL132" s="1361"/>
    </row>
    <row r="133" spans="1:64" ht="23.25" x14ac:dyDescent="0.35">
      <c r="A133" s="1333">
        <v>1</v>
      </c>
      <c r="B133" s="1271"/>
      <c r="C133" s="1271"/>
      <c r="D133" s="1271"/>
      <c r="E133" s="1271"/>
      <c r="F133" s="1272"/>
      <c r="G133" s="1322" t="s">
        <v>329</v>
      </c>
      <c r="H133" s="1322"/>
      <c r="I133" s="1322"/>
      <c r="J133" s="1322"/>
      <c r="K133" s="1322"/>
      <c r="L133" s="1322"/>
      <c r="M133" s="1322"/>
      <c r="N133" s="1322"/>
      <c r="O133" s="1322"/>
      <c r="P133" s="1322"/>
      <c r="Q133" s="1322"/>
      <c r="R133" s="1322"/>
      <c r="S133" s="1322"/>
      <c r="T133" s="1322"/>
      <c r="U133" s="1322"/>
      <c r="V133" s="1322"/>
      <c r="W133" s="1322"/>
      <c r="X133" s="1322"/>
      <c r="Y133" s="1322"/>
      <c r="Z133" s="1322"/>
      <c r="AA133" s="1322"/>
      <c r="AB133" s="1322"/>
      <c r="AC133" s="1322"/>
      <c r="AD133" s="1322"/>
      <c r="AE133" s="1322"/>
      <c r="AF133" s="1322"/>
      <c r="AG133" s="1322"/>
      <c r="AH133" s="1322"/>
      <c r="AI133" s="1322"/>
      <c r="AJ133" s="1322"/>
      <c r="AK133" s="1322"/>
      <c r="AL133" s="1322"/>
      <c r="AM133" s="1322"/>
      <c r="AN133" s="1322"/>
      <c r="AO133" s="1322"/>
      <c r="AP133" s="1322"/>
      <c r="AQ133" s="1322"/>
      <c r="AR133" s="1322"/>
      <c r="AS133" s="1322"/>
      <c r="AT133" s="1322"/>
      <c r="AU133" s="1322"/>
      <c r="AV133" s="1322"/>
      <c r="AW133" s="1322"/>
      <c r="AX133" s="1322"/>
      <c r="AY133" s="1322"/>
      <c r="AZ133" s="1322"/>
      <c r="BA133" s="1322"/>
      <c r="BB133" s="1322"/>
      <c r="BC133" s="1322"/>
      <c r="BD133" s="1322"/>
      <c r="BE133" s="1322"/>
      <c r="BF133" s="1322"/>
      <c r="BG133" s="1322"/>
      <c r="BH133" s="1322"/>
      <c r="BI133" s="1322"/>
      <c r="BJ133" s="1322"/>
      <c r="BK133" s="1322"/>
      <c r="BL133" s="1323"/>
    </row>
    <row r="134" spans="1:64" ht="23.25" x14ac:dyDescent="0.35">
      <c r="A134" s="1333"/>
      <c r="B134" s="1271"/>
      <c r="C134" s="1271"/>
      <c r="D134" s="1271"/>
      <c r="E134" s="1271"/>
      <c r="F134" s="1272"/>
      <c r="G134" s="1322" t="s">
        <v>330</v>
      </c>
      <c r="H134" s="1322"/>
      <c r="I134" s="1322"/>
      <c r="J134" s="1322"/>
      <c r="K134" s="1322"/>
      <c r="L134" s="1322"/>
      <c r="M134" s="1322"/>
      <c r="N134" s="1322"/>
      <c r="O134" s="1322"/>
      <c r="P134" s="1322"/>
      <c r="Q134" s="1322"/>
      <c r="R134" s="1322"/>
      <c r="S134" s="1322"/>
      <c r="T134" s="1322"/>
      <c r="U134" s="1322"/>
      <c r="V134" s="1322"/>
      <c r="W134" s="1322"/>
      <c r="X134" s="1322"/>
      <c r="Y134" s="1322"/>
      <c r="Z134" s="1322"/>
      <c r="AA134" s="1322"/>
      <c r="AB134" s="1322"/>
      <c r="AC134" s="1322"/>
      <c r="AD134" s="1322"/>
      <c r="AE134" s="1322"/>
      <c r="AF134" s="1322"/>
      <c r="AG134" s="1322"/>
      <c r="AH134" s="1322"/>
      <c r="AI134" s="1322"/>
      <c r="AJ134" s="1322"/>
      <c r="AK134" s="1322"/>
      <c r="AL134" s="1322"/>
      <c r="AM134" s="1322"/>
      <c r="AN134" s="1322"/>
      <c r="AO134" s="1322"/>
      <c r="AP134" s="1322"/>
      <c r="AQ134" s="1322"/>
      <c r="AR134" s="1322"/>
      <c r="AS134" s="1322"/>
      <c r="AT134" s="1322"/>
      <c r="AU134" s="1322"/>
      <c r="AV134" s="1322"/>
      <c r="AW134" s="1322"/>
      <c r="AX134" s="1322"/>
      <c r="AY134" s="1322"/>
      <c r="AZ134" s="1322"/>
      <c r="BA134" s="1322"/>
      <c r="BB134" s="1322"/>
      <c r="BC134" s="1322"/>
      <c r="BD134" s="1322"/>
      <c r="BE134" s="1322"/>
      <c r="BF134" s="1322"/>
      <c r="BG134" s="1322"/>
      <c r="BH134" s="1322"/>
      <c r="BI134" s="1322"/>
      <c r="BJ134" s="1322"/>
      <c r="BK134" s="1322"/>
      <c r="BL134" s="1323"/>
    </row>
    <row r="135" spans="1:64" ht="23.25" x14ac:dyDescent="0.35">
      <c r="A135" s="1333"/>
      <c r="B135" s="1271"/>
      <c r="C135" s="1271"/>
      <c r="D135" s="1271"/>
      <c r="E135" s="1271"/>
      <c r="F135" s="1272"/>
      <c r="G135" s="1322"/>
      <c r="H135" s="1322"/>
      <c r="I135" s="1322"/>
      <c r="J135" s="1322"/>
      <c r="K135" s="1322"/>
      <c r="L135" s="1322"/>
      <c r="M135" s="1322"/>
      <c r="N135" s="1322"/>
      <c r="O135" s="1322"/>
      <c r="P135" s="1322"/>
      <c r="Q135" s="1322"/>
      <c r="R135" s="1322"/>
      <c r="S135" s="1322"/>
      <c r="T135" s="1322"/>
      <c r="U135" s="1322"/>
      <c r="V135" s="1322"/>
      <c r="W135" s="1322"/>
      <c r="X135" s="1322"/>
      <c r="Y135" s="1322"/>
      <c r="Z135" s="1322"/>
      <c r="AA135" s="1322"/>
      <c r="AB135" s="1322"/>
      <c r="AC135" s="1322"/>
      <c r="AD135" s="1322"/>
      <c r="AE135" s="1322"/>
      <c r="AF135" s="1322"/>
      <c r="AG135" s="1322"/>
      <c r="AH135" s="1322"/>
      <c r="AI135" s="1322"/>
      <c r="AJ135" s="1322"/>
      <c r="AK135" s="1322"/>
      <c r="AL135" s="1322"/>
      <c r="AM135" s="1322"/>
      <c r="AN135" s="1322"/>
      <c r="AO135" s="1322"/>
      <c r="AP135" s="1322"/>
      <c r="AQ135" s="1322"/>
      <c r="AR135" s="1322"/>
      <c r="AS135" s="1322"/>
      <c r="AT135" s="1322"/>
      <c r="AU135" s="1322"/>
      <c r="AV135" s="1322"/>
      <c r="AW135" s="1322"/>
      <c r="AX135" s="1322"/>
      <c r="AY135" s="1322"/>
      <c r="AZ135" s="1322"/>
      <c r="BA135" s="1322"/>
      <c r="BB135" s="1322"/>
      <c r="BC135" s="1322"/>
      <c r="BD135" s="1322"/>
      <c r="BE135" s="1322"/>
      <c r="BF135" s="1322"/>
      <c r="BG135" s="1322"/>
      <c r="BH135" s="1322"/>
      <c r="BI135" s="1322"/>
      <c r="BJ135" s="1322"/>
      <c r="BK135" s="1322"/>
      <c r="BL135" s="1323"/>
    </row>
    <row r="136" spans="1:64" ht="24" thickBot="1" x14ac:dyDescent="0.4">
      <c r="A136" s="1333"/>
      <c r="B136" s="1271"/>
      <c r="C136" s="1271"/>
      <c r="D136" s="1271"/>
      <c r="E136" s="1271"/>
      <c r="F136" s="1272"/>
      <c r="G136" s="1326"/>
      <c r="H136" s="1326"/>
      <c r="I136" s="1326"/>
      <c r="J136" s="1326"/>
      <c r="K136" s="1326"/>
      <c r="L136" s="1326"/>
      <c r="M136" s="1326"/>
      <c r="N136" s="1326"/>
      <c r="O136" s="1326"/>
      <c r="P136" s="1326"/>
      <c r="Q136" s="1326"/>
      <c r="R136" s="1326"/>
      <c r="S136" s="1326"/>
      <c r="T136" s="1326"/>
      <c r="U136" s="1326"/>
      <c r="V136" s="1326"/>
      <c r="W136" s="1326"/>
      <c r="X136" s="1326"/>
      <c r="Y136" s="1326"/>
      <c r="Z136" s="1326"/>
      <c r="AA136" s="1326"/>
      <c r="AB136" s="1326"/>
      <c r="AC136" s="1326"/>
      <c r="AD136" s="1326"/>
      <c r="AE136" s="1326"/>
      <c r="AF136" s="1326"/>
      <c r="AG136" s="1326"/>
      <c r="AH136" s="1326"/>
      <c r="AI136" s="1326"/>
      <c r="AJ136" s="1326"/>
      <c r="AK136" s="1326"/>
      <c r="AL136" s="1326"/>
      <c r="AM136" s="1326"/>
      <c r="AN136" s="1326"/>
      <c r="AO136" s="1326"/>
      <c r="AP136" s="1326"/>
      <c r="AQ136" s="1326"/>
      <c r="AR136" s="1326"/>
      <c r="AS136" s="1326"/>
      <c r="AT136" s="1326"/>
      <c r="AU136" s="1326"/>
      <c r="AV136" s="1326"/>
      <c r="AW136" s="1326"/>
      <c r="AX136" s="1326"/>
      <c r="AY136" s="1326"/>
      <c r="AZ136" s="1326"/>
      <c r="BA136" s="1326"/>
      <c r="BB136" s="1326"/>
      <c r="BC136" s="1326"/>
      <c r="BD136" s="1326"/>
      <c r="BE136" s="1326"/>
      <c r="BF136" s="1326"/>
      <c r="BG136" s="1326"/>
      <c r="BH136" s="1326"/>
      <c r="BI136" s="1326"/>
      <c r="BJ136" s="1326"/>
      <c r="BK136" s="1326"/>
      <c r="BL136" s="1327"/>
    </row>
    <row r="137" spans="1:64" ht="23.25" x14ac:dyDescent="0.35">
      <c r="A137" s="1333">
        <v>2</v>
      </c>
      <c r="B137" s="1271"/>
      <c r="C137" s="1271"/>
      <c r="D137" s="1271"/>
      <c r="E137" s="1271"/>
      <c r="F137" s="1272"/>
      <c r="G137" s="1350" t="s">
        <v>67</v>
      </c>
      <c r="H137" s="1350"/>
      <c r="I137" s="1350"/>
      <c r="J137" s="1350"/>
      <c r="K137" s="1350"/>
      <c r="L137" s="1350"/>
      <c r="M137" s="1350"/>
      <c r="N137" s="1350"/>
      <c r="O137" s="1350"/>
      <c r="P137" s="1350"/>
      <c r="Q137" s="1350"/>
      <c r="R137" s="1350"/>
      <c r="S137" s="1350"/>
      <c r="T137" s="1350"/>
      <c r="U137" s="1350"/>
      <c r="V137" s="1350"/>
      <c r="W137" s="1350"/>
      <c r="X137" s="1350"/>
      <c r="Y137" s="1350"/>
      <c r="Z137" s="1350"/>
      <c r="AA137" s="1350"/>
      <c r="AB137" s="1350"/>
      <c r="AC137" s="1350"/>
      <c r="AD137" s="1660" t="s">
        <v>41</v>
      </c>
      <c r="AE137" s="1661"/>
      <c r="AF137" s="1661"/>
      <c r="AG137" s="1661"/>
      <c r="AH137" s="1661"/>
      <c r="AI137" s="1661"/>
      <c r="AJ137" s="1661"/>
      <c r="AK137" s="1661"/>
      <c r="AL137" s="1661"/>
      <c r="AM137" s="1661"/>
      <c r="AN137" s="1661"/>
      <c r="AO137" s="1661"/>
      <c r="AP137" s="1661"/>
      <c r="AQ137" s="1661"/>
      <c r="AR137" s="1661"/>
      <c r="AS137" s="1661"/>
      <c r="AT137" s="1661"/>
      <c r="AU137" s="1661"/>
      <c r="AV137" s="1661"/>
      <c r="AW137" s="1661"/>
      <c r="AX137" s="1661"/>
      <c r="AY137" s="1661"/>
      <c r="AZ137" s="1661"/>
      <c r="BA137" s="1661"/>
      <c r="BB137" s="1661"/>
      <c r="BC137" s="1661"/>
      <c r="BD137" s="1661"/>
      <c r="BE137" s="1661"/>
      <c r="BF137" s="1661"/>
      <c r="BG137" s="1661"/>
      <c r="BH137" s="1661"/>
      <c r="BI137" s="1661"/>
      <c r="BJ137" s="1661"/>
      <c r="BK137" s="1661"/>
      <c r="BL137" s="1662"/>
    </row>
    <row r="138" spans="1:64" ht="23.25" x14ac:dyDescent="0.35">
      <c r="A138" s="1333"/>
      <c r="B138" s="1271"/>
      <c r="C138" s="1271"/>
      <c r="D138" s="1271"/>
      <c r="E138" s="1271"/>
      <c r="F138" s="1272"/>
      <c r="G138" s="1350" t="s">
        <v>42</v>
      </c>
      <c r="H138" s="1350"/>
      <c r="I138" s="1350"/>
      <c r="J138" s="1350"/>
      <c r="K138" s="1350"/>
      <c r="L138" s="1350"/>
      <c r="M138" s="1350"/>
      <c r="N138" s="1350"/>
      <c r="O138" s="1350"/>
      <c r="P138" s="1350"/>
      <c r="Q138" s="1350"/>
      <c r="R138" s="1350"/>
      <c r="S138" s="1350"/>
      <c r="T138" s="1350"/>
      <c r="U138" s="1350"/>
      <c r="V138" s="1350"/>
      <c r="W138" s="1350"/>
      <c r="X138" s="1350"/>
      <c r="Y138" s="1350"/>
      <c r="Z138" s="1350"/>
      <c r="AA138" s="1350"/>
      <c r="AB138" s="1350"/>
      <c r="AC138" s="1350"/>
      <c r="AD138" s="1353" t="s">
        <v>43</v>
      </c>
      <c r="AE138" s="1354"/>
      <c r="AF138" s="1354"/>
      <c r="AG138" s="1354"/>
      <c r="AH138" s="1354"/>
      <c r="AI138" s="1354"/>
      <c r="AJ138" s="1354"/>
      <c r="AK138" s="1354"/>
      <c r="AL138" s="1354"/>
      <c r="AM138" s="1354"/>
      <c r="AN138" s="1354"/>
      <c r="AO138" s="1354"/>
      <c r="AP138" s="1354"/>
      <c r="AQ138" s="1354"/>
      <c r="AR138" s="1354"/>
      <c r="AS138" s="1354"/>
      <c r="AT138" s="1354"/>
      <c r="AU138" s="1354"/>
      <c r="AV138" s="1354"/>
      <c r="AW138" s="1354"/>
      <c r="AX138" s="1354"/>
      <c r="AY138" s="1354"/>
      <c r="AZ138" s="1354"/>
      <c r="BA138" s="1354"/>
      <c r="BB138" s="1354"/>
      <c r="BC138" s="1354"/>
      <c r="BD138" s="1354"/>
      <c r="BE138" s="1354"/>
      <c r="BF138" s="1354"/>
      <c r="BG138" s="1354"/>
      <c r="BH138" s="1354"/>
      <c r="BI138" s="1354"/>
      <c r="BJ138" s="1354"/>
      <c r="BK138" s="1354"/>
      <c r="BL138" s="1355"/>
    </row>
    <row r="139" spans="1:64" ht="23.25" x14ac:dyDescent="0.35">
      <c r="A139" s="1333"/>
      <c r="B139" s="1271"/>
      <c r="C139" s="1271"/>
      <c r="D139" s="1271"/>
      <c r="E139" s="1271"/>
      <c r="F139" s="1272"/>
      <c r="G139" s="1350" t="s">
        <v>44</v>
      </c>
      <c r="H139" s="1350"/>
      <c r="I139" s="1350"/>
      <c r="J139" s="1350"/>
      <c r="K139" s="1350"/>
      <c r="L139" s="1350"/>
      <c r="M139" s="1350"/>
      <c r="N139" s="1350"/>
      <c r="O139" s="1350"/>
      <c r="P139" s="1350"/>
      <c r="Q139" s="1350"/>
      <c r="R139" s="1350"/>
      <c r="S139" s="1350"/>
      <c r="T139" s="1350"/>
      <c r="U139" s="1350"/>
      <c r="V139" s="1350"/>
      <c r="W139" s="1350"/>
      <c r="X139" s="1350"/>
      <c r="Y139" s="1350"/>
      <c r="Z139" s="1350"/>
      <c r="AA139" s="1350"/>
      <c r="AB139" s="1350"/>
      <c r="AC139" s="1350"/>
      <c r="AD139" s="1353" t="s">
        <v>45</v>
      </c>
      <c r="AE139" s="1354"/>
      <c r="AF139" s="1354"/>
      <c r="AG139" s="1354"/>
      <c r="AH139" s="1354"/>
      <c r="AI139" s="1354"/>
      <c r="AJ139" s="1354"/>
      <c r="AK139" s="1354"/>
      <c r="AL139" s="1354"/>
      <c r="AM139" s="1354"/>
      <c r="AN139" s="1354"/>
      <c r="AO139" s="1354"/>
      <c r="AP139" s="1354"/>
      <c r="AQ139" s="1354"/>
      <c r="AR139" s="1354" t="s">
        <v>46</v>
      </c>
      <c r="AS139" s="1354"/>
      <c r="AT139" s="1354"/>
      <c r="AU139" s="1354"/>
      <c r="AV139" s="1354"/>
      <c r="AW139" s="1354"/>
      <c r="AX139" s="1354"/>
      <c r="AY139" s="1354"/>
      <c r="AZ139" s="1354"/>
      <c r="BA139" s="1354"/>
      <c r="BB139" s="1354"/>
      <c r="BC139" s="1354"/>
      <c r="BD139" s="1354"/>
      <c r="BE139" s="1354"/>
      <c r="BF139" s="1354"/>
      <c r="BG139" s="1354"/>
      <c r="BH139" s="1354"/>
      <c r="BI139" s="1354"/>
      <c r="BJ139" s="1354"/>
      <c r="BK139" s="1354"/>
      <c r="BL139" s="1355"/>
    </row>
    <row r="140" spans="1:64" ht="26.25" x14ac:dyDescent="0.45">
      <c r="A140" s="1333"/>
      <c r="B140" s="1271"/>
      <c r="C140" s="1271"/>
      <c r="D140" s="1271"/>
      <c r="E140" s="1271"/>
      <c r="F140" s="1272"/>
      <c r="G140" s="1350" t="s">
        <v>47</v>
      </c>
      <c r="H140" s="1350"/>
      <c r="I140" s="1350"/>
      <c r="J140" s="1350"/>
      <c r="K140" s="1350"/>
      <c r="L140" s="1350"/>
      <c r="M140" s="1350"/>
      <c r="N140" s="1350"/>
      <c r="O140" s="1350"/>
      <c r="P140" s="1350"/>
      <c r="Q140" s="1350"/>
      <c r="R140" s="1350"/>
      <c r="S140" s="1350"/>
      <c r="T140" s="1350"/>
      <c r="U140" s="1350"/>
      <c r="V140" s="1350"/>
      <c r="W140" s="1350"/>
      <c r="X140" s="1350"/>
      <c r="Y140" s="1350"/>
      <c r="Z140" s="1350"/>
      <c r="AA140" s="1350"/>
      <c r="AB140" s="1350"/>
      <c r="AC140" s="1350"/>
      <c r="AD140" s="1353" t="s">
        <v>48</v>
      </c>
      <c r="AE140" s="1354"/>
      <c r="AF140" s="1354"/>
      <c r="AG140" s="1354"/>
      <c r="AH140" s="1354"/>
      <c r="AI140" s="1354"/>
      <c r="AJ140" s="1354"/>
      <c r="AK140" s="1354" t="s">
        <v>49</v>
      </c>
      <c r="AL140" s="1354"/>
      <c r="AM140" s="1354"/>
      <c r="AN140" s="1354"/>
      <c r="AO140" s="1354"/>
      <c r="AP140" s="1354"/>
      <c r="AQ140" s="1354"/>
      <c r="AR140" s="1354" t="s">
        <v>1007</v>
      </c>
      <c r="AS140" s="1354"/>
      <c r="AT140" s="1354"/>
      <c r="AU140" s="1354"/>
      <c r="AV140" s="1354"/>
      <c r="AW140" s="1354"/>
      <c r="AX140" s="1354"/>
      <c r="AY140" s="1354" t="s">
        <v>1008</v>
      </c>
      <c r="AZ140" s="1354"/>
      <c r="BA140" s="1354"/>
      <c r="BB140" s="1354"/>
      <c r="BC140" s="1354"/>
      <c r="BD140" s="1354"/>
      <c r="BE140" s="1354"/>
      <c r="BF140" s="1354" t="s">
        <v>1009</v>
      </c>
      <c r="BG140" s="1354"/>
      <c r="BH140" s="1354"/>
      <c r="BI140" s="1354"/>
      <c r="BJ140" s="1354"/>
      <c r="BK140" s="1354"/>
      <c r="BL140" s="1355"/>
    </row>
    <row r="141" spans="1:64" ht="23.25" x14ac:dyDescent="0.35">
      <c r="A141" s="1333"/>
      <c r="B141" s="1271"/>
      <c r="C141" s="1271"/>
      <c r="D141" s="1271"/>
      <c r="E141" s="1271"/>
      <c r="F141" s="1272"/>
      <c r="G141" s="1350" t="s">
        <v>50</v>
      </c>
      <c r="H141" s="1350"/>
      <c r="I141" s="1350"/>
      <c r="J141" s="1350"/>
      <c r="K141" s="1350"/>
      <c r="L141" s="1350"/>
      <c r="M141" s="1350"/>
      <c r="N141" s="1350"/>
      <c r="O141" s="1350"/>
      <c r="P141" s="1350"/>
      <c r="Q141" s="1350"/>
      <c r="R141" s="1350"/>
      <c r="S141" s="1350"/>
      <c r="T141" s="1350"/>
      <c r="U141" s="1350"/>
      <c r="V141" s="1350"/>
      <c r="W141" s="1350"/>
      <c r="X141" s="1350"/>
      <c r="Y141" s="1350"/>
      <c r="Z141" s="1350"/>
      <c r="AA141" s="1350"/>
      <c r="AB141" s="1350"/>
      <c r="AC141" s="1350"/>
      <c r="AD141" s="1356" t="s">
        <v>51</v>
      </c>
      <c r="AE141" s="1328"/>
      <c r="AF141" s="1328"/>
      <c r="AG141" s="1328"/>
      <c r="AH141" s="1328"/>
      <c r="AI141" s="1328"/>
      <c r="AJ141" s="1328"/>
      <c r="AK141" s="1328" t="s">
        <v>429</v>
      </c>
      <c r="AL141" s="1328"/>
      <c r="AM141" s="1328"/>
      <c r="AN141" s="1328"/>
      <c r="AO141" s="1328"/>
      <c r="AP141" s="1328"/>
      <c r="AQ141" s="1328"/>
      <c r="AR141" s="1328" t="s">
        <v>52</v>
      </c>
      <c r="AS141" s="1328"/>
      <c r="AT141" s="1328"/>
      <c r="AU141" s="1328"/>
      <c r="AV141" s="1328"/>
      <c r="AW141" s="1328"/>
      <c r="AX141" s="1328"/>
      <c r="AY141" s="1328" t="s">
        <v>53</v>
      </c>
      <c r="AZ141" s="1328"/>
      <c r="BA141" s="1328"/>
      <c r="BB141" s="1328"/>
      <c r="BC141" s="1328"/>
      <c r="BD141" s="1328"/>
      <c r="BE141" s="1328"/>
      <c r="BF141" s="1328" t="s">
        <v>54</v>
      </c>
      <c r="BG141" s="1328"/>
      <c r="BH141" s="1328"/>
      <c r="BI141" s="1328"/>
      <c r="BJ141" s="1328"/>
      <c r="BK141" s="1328"/>
      <c r="BL141" s="1357"/>
    </row>
    <row r="142" spans="1:64" ht="23.25" x14ac:dyDescent="0.35">
      <c r="A142" s="1333"/>
      <c r="B142" s="1271"/>
      <c r="C142" s="1271"/>
      <c r="D142" s="1271"/>
      <c r="E142" s="1271"/>
      <c r="F142" s="1272"/>
      <c r="G142" s="1350" t="s">
        <v>68</v>
      </c>
      <c r="H142" s="1350"/>
      <c r="I142" s="1350"/>
      <c r="J142" s="1350"/>
      <c r="K142" s="1350"/>
      <c r="L142" s="1350"/>
      <c r="M142" s="1350"/>
      <c r="N142" s="1350"/>
      <c r="O142" s="1350"/>
      <c r="P142" s="1350"/>
      <c r="Q142" s="1350"/>
      <c r="R142" s="1350"/>
      <c r="S142" s="1350"/>
      <c r="T142" s="1350"/>
      <c r="U142" s="1350"/>
      <c r="V142" s="1350"/>
      <c r="W142" s="1350"/>
      <c r="X142" s="1350"/>
      <c r="Y142" s="1350"/>
      <c r="Z142" s="1350"/>
      <c r="AA142" s="1350"/>
      <c r="AB142" s="1350"/>
      <c r="AC142" s="1350"/>
      <c r="AD142" s="1353">
        <v>7.7</v>
      </c>
      <c r="AE142" s="1354"/>
      <c r="AF142" s="1354"/>
      <c r="AG142" s="1354"/>
      <c r="AH142" s="1354"/>
      <c r="AI142" s="1354"/>
      <c r="AJ142" s="1354"/>
      <c r="AK142" s="1354">
        <v>0.5</v>
      </c>
      <c r="AL142" s="1354"/>
      <c r="AM142" s="1354"/>
      <c r="AN142" s="1354"/>
      <c r="AO142" s="1354"/>
      <c r="AP142" s="1354"/>
      <c r="AQ142" s="1354"/>
      <c r="AR142" s="1351">
        <f>0.74*0.0032*(($AD142/5)^1.3)/(($AK142/2)^1.4)</f>
        <v>2.8909635965101634E-2</v>
      </c>
      <c r="AS142" s="1351"/>
      <c r="AT142" s="1351"/>
      <c r="AU142" s="1351"/>
      <c r="AV142" s="1351"/>
      <c r="AW142" s="1351"/>
      <c r="AX142" s="1351"/>
      <c r="AY142" s="1351">
        <f>0.35*0.0032*(($AD142/5)^1.3)/(($AK142/2)^1.4)</f>
        <v>1.3673476469980501E-2</v>
      </c>
      <c r="AZ142" s="1351"/>
      <c r="BA142" s="1351"/>
      <c r="BB142" s="1351"/>
      <c r="BC142" s="1351"/>
      <c r="BD142" s="1351"/>
      <c r="BE142" s="1351"/>
      <c r="BF142" s="1351">
        <f>0.11*0.0032*(($AD142/5)^1.3)/(($AK142/2)^1.4)</f>
        <v>4.2973783191367293E-3</v>
      </c>
      <c r="BG142" s="1351"/>
      <c r="BH142" s="1351"/>
      <c r="BI142" s="1351"/>
      <c r="BJ142" s="1351"/>
      <c r="BK142" s="1351"/>
      <c r="BL142" s="1352"/>
    </row>
    <row r="143" spans="1:64" ht="24" thickBot="1" x14ac:dyDescent="0.4">
      <c r="A143" s="1333"/>
      <c r="B143" s="1271"/>
      <c r="C143" s="1271"/>
      <c r="D143" s="1271"/>
      <c r="E143" s="1271"/>
      <c r="F143" s="1272"/>
      <c r="G143" s="1277"/>
      <c r="H143" s="1277"/>
      <c r="I143" s="1277"/>
      <c r="J143" s="1277"/>
      <c r="K143" s="1277"/>
      <c r="L143" s="1277"/>
      <c r="M143" s="1277"/>
      <c r="N143" s="1277"/>
      <c r="O143" s="1277"/>
      <c r="P143" s="1277"/>
      <c r="Q143" s="1277"/>
      <c r="R143" s="1277"/>
      <c r="S143" s="1277"/>
      <c r="T143" s="1277"/>
      <c r="U143" s="1277"/>
      <c r="V143" s="1277"/>
      <c r="W143" s="1277"/>
      <c r="X143" s="1277"/>
      <c r="Y143" s="1277"/>
      <c r="Z143" s="1277"/>
      <c r="AA143" s="1277"/>
      <c r="AB143" s="1277"/>
      <c r="AC143" s="1277"/>
      <c r="AD143" s="1346">
        <f>'MET-D'!$C$14</f>
        <v>7.7</v>
      </c>
      <c r="AE143" s="1347"/>
      <c r="AF143" s="1347"/>
      <c r="AG143" s="1347"/>
      <c r="AH143" s="1347"/>
      <c r="AI143" s="1347"/>
      <c r="AJ143" s="1347"/>
      <c r="AK143" s="1347">
        <f>DM22</f>
        <v>0</v>
      </c>
      <c r="AL143" s="1347"/>
      <c r="AM143" s="1347"/>
      <c r="AN143" s="1347"/>
      <c r="AO143" s="1347"/>
      <c r="AP143" s="1347"/>
      <c r="AQ143" s="1347"/>
      <c r="AR143" s="1348">
        <f>IF(ISERROR(0.74*0.0032*(($AD143/5)^1.3)/(($AK143/2)^1.4)),0,0.74*0.0032*(($AD143/5)^1.3)/(($AK143/2)^1.4))</f>
        <v>0</v>
      </c>
      <c r="AS143" s="1348"/>
      <c r="AT143" s="1348"/>
      <c r="AU143" s="1348"/>
      <c r="AV143" s="1348"/>
      <c r="AW143" s="1348"/>
      <c r="AX143" s="1348"/>
      <c r="AY143" s="1348">
        <f>IF(ISERROR(0.35*0.0032*(($AD143/5)^1.3)/(($AK143/2)^1.4)),0, 0.35*0.0032*(($AD143/5)^1.3)/(($AK143/2)^1.4))</f>
        <v>0</v>
      </c>
      <c r="AZ143" s="1348"/>
      <c r="BA143" s="1348"/>
      <c r="BB143" s="1348"/>
      <c r="BC143" s="1348"/>
      <c r="BD143" s="1348"/>
      <c r="BE143" s="1348"/>
      <c r="BF143" s="1348">
        <f>IF(ISERROR(0.11*0.0032*(($AD143/5)^1.3)/(($AK143/2)^1.4)),0,0.11*0.0032*(($AD143/5)^1.3)/(($AK143/2)^1.4))</f>
        <v>0</v>
      </c>
      <c r="BG143" s="1348"/>
      <c r="BH143" s="1348"/>
      <c r="BI143" s="1348"/>
      <c r="BJ143" s="1348"/>
      <c r="BK143" s="1348"/>
      <c r="BL143" s="1349"/>
    </row>
    <row r="144" spans="1:64" ht="23.25" x14ac:dyDescent="0.35">
      <c r="A144" s="1333"/>
      <c r="B144" s="1271"/>
      <c r="C144" s="1271"/>
      <c r="D144" s="1271"/>
      <c r="E144" s="1271"/>
      <c r="F144" s="1272"/>
      <c r="G144" s="1277"/>
      <c r="H144" s="1277"/>
      <c r="I144" s="1277"/>
      <c r="J144" s="1277"/>
      <c r="K144" s="1277"/>
      <c r="L144" s="1277"/>
      <c r="M144" s="1277"/>
      <c r="N144" s="1277"/>
      <c r="O144" s="1277"/>
      <c r="P144" s="1277"/>
      <c r="Q144" s="1277"/>
      <c r="R144" s="1277"/>
      <c r="S144" s="1277"/>
      <c r="T144" s="1277"/>
      <c r="U144" s="1277"/>
      <c r="V144" s="1277"/>
      <c r="W144" s="1277"/>
      <c r="X144" s="1277"/>
      <c r="Y144" s="1277"/>
      <c r="Z144" s="1277"/>
      <c r="AA144" s="1277"/>
      <c r="AB144" s="1277"/>
      <c r="AC144" s="1277"/>
      <c r="AD144" s="1343"/>
      <c r="AE144" s="1344"/>
      <c r="AF144" s="1344"/>
      <c r="AG144" s="1344"/>
      <c r="AH144" s="1344"/>
      <c r="AI144" s="1344"/>
      <c r="AJ144" s="1344"/>
      <c r="AK144" s="1344"/>
      <c r="AL144" s="1344"/>
      <c r="AM144" s="1344"/>
      <c r="AN144" s="1344"/>
      <c r="AO144" s="1344"/>
      <c r="AP144" s="1344"/>
      <c r="AQ144" s="1344"/>
      <c r="AR144" s="1344"/>
      <c r="AS144" s="1344"/>
      <c r="AT144" s="1344"/>
      <c r="AU144" s="1344"/>
      <c r="AV144" s="1344"/>
      <c r="AW144" s="1344"/>
      <c r="AX144" s="1344"/>
      <c r="AY144" s="1344"/>
      <c r="AZ144" s="1344"/>
      <c r="BA144" s="1344"/>
      <c r="BB144" s="1344"/>
      <c r="BC144" s="1344"/>
      <c r="BD144" s="1344"/>
      <c r="BE144" s="1344"/>
      <c r="BF144" s="1344"/>
      <c r="BG144" s="1344"/>
      <c r="BH144" s="1344"/>
      <c r="BI144" s="1344"/>
      <c r="BJ144" s="1344"/>
      <c r="BK144" s="1344"/>
      <c r="BL144" s="1345"/>
    </row>
    <row r="145" spans="1:65" ht="23.25" x14ac:dyDescent="0.35">
      <c r="A145" s="1333"/>
      <c r="B145" s="1271"/>
      <c r="C145" s="1271"/>
      <c r="D145" s="1271"/>
      <c r="E145" s="1271"/>
      <c r="F145" s="1272"/>
      <c r="G145" s="1277"/>
      <c r="H145" s="1277"/>
      <c r="I145" s="1277"/>
      <c r="J145" s="1277"/>
      <c r="K145" s="1277"/>
      <c r="L145" s="1277"/>
      <c r="M145" s="1277"/>
      <c r="N145" s="1277"/>
      <c r="O145" s="1277"/>
      <c r="P145" s="1277"/>
      <c r="Q145" s="1277"/>
      <c r="R145" s="1277"/>
      <c r="S145" s="1277"/>
      <c r="T145" s="1277"/>
      <c r="U145" s="1277"/>
      <c r="V145" s="1277"/>
      <c r="W145" s="1277"/>
      <c r="X145" s="1277"/>
      <c r="Y145" s="1277"/>
      <c r="Z145" s="1277"/>
      <c r="AA145" s="1277"/>
      <c r="AB145" s="1277"/>
      <c r="AC145" s="1277"/>
      <c r="AD145" s="1338" t="s">
        <v>55</v>
      </c>
      <c r="AE145" s="1339"/>
      <c r="AF145" s="1339"/>
      <c r="AG145" s="1339"/>
      <c r="AH145" s="1339"/>
      <c r="AI145" s="1339"/>
      <c r="AJ145" s="1339"/>
      <c r="AK145" s="1339"/>
      <c r="AL145" s="1339"/>
      <c r="AM145" s="1339"/>
      <c r="AN145" s="1339"/>
      <c r="AO145" s="1339"/>
      <c r="AP145" s="1339"/>
      <c r="AQ145" s="1339"/>
      <c r="AR145" s="1339"/>
      <c r="AS145" s="1339"/>
      <c r="AT145" s="1339"/>
      <c r="AU145" s="1339"/>
      <c r="AV145" s="1339"/>
      <c r="AW145" s="1339"/>
      <c r="AX145" s="1339"/>
      <c r="AY145" s="1339"/>
      <c r="AZ145" s="1339"/>
      <c r="BA145" s="1339"/>
      <c r="BB145" s="1339"/>
      <c r="BC145" s="1339"/>
      <c r="BD145" s="1339"/>
      <c r="BE145" s="1339"/>
      <c r="BF145" s="1339"/>
      <c r="BG145" s="1339"/>
      <c r="BH145" s="1339"/>
      <c r="BI145" s="1339"/>
      <c r="BJ145" s="1339"/>
      <c r="BK145" s="1339"/>
      <c r="BL145" s="1340"/>
    </row>
    <row r="146" spans="1:65" ht="23.25" x14ac:dyDescent="0.35">
      <c r="A146" s="1333"/>
      <c r="B146" s="1271"/>
      <c r="C146" s="1271"/>
      <c r="D146" s="1271"/>
      <c r="E146" s="1271"/>
      <c r="F146" s="1272"/>
      <c r="G146" s="1277"/>
      <c r="H146" s="1277"/>
      <c r="I146" s="1277"/>
      <c r="J146" s="1277"/>
      <c r="K146" s="1277"/>
      <c r="L146" s="1277"/>
      <c r="M146" s="1277"/>
      <c r="N146" s="1277"/>
      <c r="O146" s="1277"/>
      <c r="P146" s="1277"/>
      <c r="Q146" s="1277"/>
      <c r="R146" s="1277"/>
      <c r="S146" s="1277"/>
      <c r="T146" s="1277"/>
      <c r="U146" s="1277"/>
      <c r="V146" s="1277"/>
      <c r="W146" s="1277"/>
      <c r="X146" s="1277"/>
      <c r="Y146" s="1277"/>
      <c r="Z146" s="1277"/>
      <c r="AA146" s="1277"/>
      <c r="AB146" s="1277"/>
      <c r="AC146" s="1277"/>
      <c r="AD146" s="1334" t="s">
        <v>56</v>
      </c>
      <c r="AE146" s="1335"/>
      <c r="AF146" s="1335"/>
      <c r="AG146" s="1335"/>
      <c r="AH146" s="1335"/>
      <c r="AI146" s="1335"/>
      <c r="AJ146" s="1335"/>
      <c r="AK146" s="1339" t="s">
        <v>57</v>
      </c>
      <c r="AL146" s="1339"/>
      <c r="AM146" s="1339"/>
      <c r="AN146" s="1339"/>
      <c r="AO146" s="1339"/>
      <c r="AP146" s="1339"/>
      <c r="AQ146" s="1339"/>
      <c r="AR146" s="1339"/>
      <c r="AS146" s="1339"/>
      <c r="AT146" s="1339"/>
      <c r="AU146" s="1339"/>
      <c r="AV146" s="1339"/>
      <c r="AW146" s="1339"/>
      <c r="AX146" s="1339"/>
      <c r="AY146" s="1339"/>
      <c r="AZ146" s="1339"/>
      <c r="BA146" s="1339"/>
      <c r="BB146" s="1339"/>
      <c r="BC146" s="1339"/>
      <c r="BD146" s="1339"/>
      <c r="BE146" s="1339"/>
      <c r="BF146" s="1339"/>
      <c r="BG146" s="1339"/>
      <c r="BH146" s="1339"/>
      <c r="BI146" s="1339"/>
      <c r="BJ146" s="1339"/>
      <c r="BK146" s="1339"/>
      <c r="BL146" s="1340"/>
    </row>
    <row r="147" spans="1:65" ht="23.25" x14ac:dyDescent="0.35">
      <c r="A147" s="1333"/>
      <c r="B147" s="1271"/>
      <c r="C147" s="1271"/>
      <c r="D147" s="1271"/>
      <c r="E147" s="1271"/>
      <c r="F147" s="1272"/>
      <c r="G147" s="1277"/>
      <c r="H147" s="1277"/>
      <c r="I147" s="1277"/>
      <c r="J147" s="1277"/>
      <c r="K147" s="1277"/>
      <c r="L147" s="1277"/>
      <c r="M147" s="1277"/>
      <c r="N147" s="1277"/>
      <c r="O147" s="1277"/>
      <c r="P147" s="1277"/>
      <c r="Q147" s="1277"/>
      <c r="R147" s="1277"/>
      <c r="S147" s="1277"/>
      <c r="T147" s="1277"/>
      <c r="U147" s="1277"/>
      <c r="V147" s="1277"/>
      <c r="W147" s="1277"/>
      <c r="X147" s="1277"/>
      <c r="Y147" s="1277"/>
      <c r="Z147" s="1277"/>
      <c r="AA147" s="1277"/>
      <c r="AB147" s="1277"/>
      <c r="AC147" s="1277"/>
      <c r="AD147" s="1334" t="s">
        <v>396</v>
      </c>
      <c r="AE147" s="1335"/>
      <c r="AF147" s="1335"/>
      <c r="AG147" s="1335"/>
      <c r="AH147" s="1335"/>
      <c r="AI147" s="1335"/>
      <c r="AJ147" s="1335"/>
      <c r="AK147" s="1339" t="s">
        <v>58</v>
      </c>
      <c r="AL147" s="1339"/>
      <c r="AM147" s="1339"/>
      <c r="AN147" s="1339"/>
      <c r="AO147" s="1339"/>
      <c r="AP147" s="1339"/>
      <c r="AQ147" s="1339"/>
      <c r="AR147" s="1339"/>
      <c r="AS147" s="1339"/>
      <c r="AT147" s="1339"/>
      <c r="AU147" s="1339"/>
      <c r="AV147" s="1339"/>
      <c r="AW147" s="1339"/>
      <c r="AX147" s="1339"/>
      <c r="AY147" s="1339"/>
      <c r="AZ147" s="1339"/>
      <c r="BA147" s="1339"/>
      <c r="BB147" s="1339"/>
      <c r="BC147" s="1339"/>
      <c r="BD147" s="1339"/>
      <c r="BE147" s="1339"/>
      <c r="BF147" s="1339"/>
      <c r="BG147" s="1339"/>
      <c r="BH147" s="1339"/>
      <c r="BI147" s="1339"/>
      <c r="BJ147" s="1339"/>
      <c r="BK147" s="1339"/>
      <c r="BL147" s="1340"/>
    </row>
    <row r="148" spans="1:65" ht="23.25" x14ac:dyDescent="0.35">
      <c r="A148" s="1333"/>
      <c r="B148" s="1271"/>
      <c r="C148" s="1271"/>
      <c r="D148" s="1271"/>
      <c r="E148" s="1271"/>
      <c r="F148" s="1272"/>
      <c r="G148" s="1277"/>
      <c r="H148" s="1277"/>
      <c r="I148" s="1277"/>
      <c r="J148" s="1277"/>
      <c r="K148" s="1277"/>
      <c r="L148" s="1277"/>
      <c r="M148" s="1277"/>
      <c r="N148" s="1277"/>
      <c r="O148" s="1277"/>
      <c r="P148" s="1277"/>
      <c r="Q148" s="1277"/>
      <c r="R148" s="1277"/>
      <c r="S148" s="1277"/>
      <c r="T148" s="1277"/>
      <c r="U148" s="1277"/>
      <c r="V148" s="1277"/>
      <c r="W148" s="1277"/>
      <c r="X148" s="1277"/>
      <c r="Y148" s="1277"/>
      <c r="Z148" s="1277"/>
      <c r="AA148" s="1277"/>
      <c r="AB148" s="1277"/>
      <c r="AC148" s="1277"/>
      <c r="AD148" s="1334" t="s">
        <v>461</v>
      </c>
      <c r="AE148" s="1335"/>
      <c r="AF148" s="1335"/>
      <c r="AG148" s="1335"/>
      <c r="AH148" s="1335"/>
      <c r="AI148" s="1335"/>
      <c r="AJ148" s="1335"/>
      <c r="AK148" s="1339" t="s">
        <v>59</v>
      </c>
      <c r="AL148" s="1339"/>
      <c r="AM148" s="1339"/>
      <c r="AN148" s="1339"/>
      <c r="AO148" s="1339"/>
      <c r="AP148" s="1339"/>
      <c r="AQ148" s="1339"/>
      <c r="AR148" s="1339"/>
      <c r="AS148" s="1339"/>
      <c r="AT148" s="1339"/>
      <c r="AU148" s="1339"/>
      <c r="AV148" s="1339"/>
      <c r="AW148" s="1339"/>
      <c r="AX148" s="1339"/>
      <c r="AY148" s="1339"/>
      <c r="AZ148" s="1339"/>
      <c r="BA148" s="1339"/>
      <c r="BB148" s="1339"/>
      <c r="BC148" s="1339"/>
      <c r="BD148" s="1339"/>
      <c r="BE148" s="1339"/>
      <c r="BF148" s="1339"/>
      <c r="BG148" s="1339"/>
      <c r="BH148" s="1339"/>
      <c r="BI148" s="1339"/>
      <c r="BJ148" s="1339"/>
      <c r="BK148" s="1339"/>
      <c r="BL148" s="1340"/>
    </row>
    <row r="149" spans="1:65" ht="24" thickBot="1" x14ac:dyDescent="0.4">
      <c r="A149" s="1333"/>
      <c r="B149" s="1271"/>
      <c r="C149" s="1271"/>
      <c r="D149" s="1271"/>
      <c r="E149" s="1271"/>
      <c r="F149" s="1272"/>
      <c r="G149" s="1277"/>
      <c r="H149" s="1277"/>
      <c r="I149" s="1277"/>
      <c r="J149" s="1277"/>
      <c r="K149" s="1277"/>
      <c r="L149" s="1277"/>
      <c r="M149" s="1277"/>
      <c r="N149" s="1277"/>
      <c r="O149" s="1277"/>
      <c r="P149" s="1277"/>
      <c r="Q149" s="1277"/>
      <c r="R149" s="1277"/>
      <c r="S149" s="1277"/>
      <c r="T149" s="1277"/>
      <c r="U149" s="1277"/>
      <c r="V149" s="1277"/>
      <c r="W149" s="1277"/>
      <c r="X149" s="1277"/>
      <c r="Y149" s="1277"/>
      <c r="Z149" s="1277"/>
      <c r="AA149" s="1277"/>
      <c r="AB149" s="1277"/>
      <c r="AC149" s="1277"/>
      <c r="AD149" s="1336" t="s">
        <v>398</v>
      </c>
      <c r="AE149" s="1337"/>
      <c r="AF149" s="1337"/>
      <c r="AG149" s="1337"/>
      <c r="AH149" s="1337"/>
      <c r="AI149" s="1337"/>
      <c r="AJ149" s="1337"/>
      <c r="AK149" s="1341" t="s">
        <v>60</v>
      </c>
      <c r="AL149" s="1341"/>
      <c r="AM149" s="1341"/>
      <c r="AN149" s="1341"/>
      <c r="AO149" s="1341"/>
      <c r="AP149" s="1341"/>
      <c r="AQ149" s="1341"/>
      <c r="AR149" s="1341"/>
      <c r="AS149" s="1341"/>
      <c r="AT149" s="1341"/>
      <c r="AU149" s="1341"/>
      <c r="AV149" s="1341"/>
      <c r="AW149" s="1341"/>
      <c r="AX149" s="1341"/>
      <c r="AY149" s="1341"/>
      <c r="AZ149" s="1341"/>
      <c r="BA149" s="1341"/>
      <c r="BB149" s="1341"/>
      <c r="BC149" s="1341"/>
      <c r="BD149" s="1341"/>
      <c r="BE149" s="1341"/>
      <c r="BF149" s="1341"/>
      <c r="BG149" s="1341"/>
      <c r="BH149" s="1341"/>
      <c r="BI149" s="1341"/>
      <c r="BJ149" s="1341"/>
      <c r="BK149" s="1341"/>
      <c r="BL149" s="1342"/>
    </row>
    <row r="150" spans="1:65" ht="23.25" x14ac:dyDescent="0.35">
      <c r="A150" s="1333"/>
      <c r="B150" s="1271"/>
      <c r="C150" s="1271"/>
      <c r="D150" s="1271"/>
      <c r="E150" s="1271"/>
      <c r="F150" s="1272"/>
      <c r="G150" s="1277"/>
      <c r="H150" s="1277"/>
      <c r="I150" s="1277"/>
      <c r="J150" s="1277"/>
      <c r="K150" s="1277"/>
      <c r="L150" s="1277"/>
      <c r="M150" s="1277"/>
      <c r="N150" s="1277"/>
      <c r="O150" s="1277"/>
      <c r="P150" s="1277"/>
      <c r="Q150" s="1277"/>
      <c r="R150" s="1277"/>
      <c r="S150" s="1277"/>
      <c r="T150" s="1277"/>
      <c r="U150" s="1277"/>
      <c r="V150" s="1277"/>
      <c r="W150" s="1277"/>
      <c r="X150" s="1277"/>
      <c r="Y150" s="1277"/>
      <c r="Z150" s="1277"/>
      <c r="AA150" s="1277"/>
      <c r="AB150" s="1277"/>
      <c r="AC150" s="1277"/>
      <c r="AD150" s="1277"/>
      <c r="AE150" s="1277"/>
      <c r="AF150" s="1277"/>
      <c r="AG150" s="1277"/>
      <c r="AH150" s="1277"/>
      <c r="AI150" s="1277"/>
      <c r="AJ150" s="1277"/>
      <c r="AK150" s="1277"/>
      <c r="AL150" s="1277"/>
      <c r="AM150" s="1277"/>
      <c r="AN150" s="1277"/>
      <c r="AO150" s="1277"/>
      <c r="AP150" s="1277"/>
      <c r="AQ150" s="1277"/>
      <c r="AR150" s="1277"/>
      <c r="AS150" s="1277"/>
      <c r="AT150" s="1277"/>
      <c r="AU150" s="1277"/>
      <c r="AV150" s="1277"/>
      <c r="AW150" s="1277"/>
      <c r="AX150" s="1277"/>
      <c r="AY150" s="1277"/>
      <c r="AZ150" s="1277"/>
      <c r="BA150" s="1277"/>
      <c r="BB150" s="1277"/>
      <c r="BC150" s="1277"/>
      <c r="BD150" s="1277"/>
      <c r="BE150" s="1277"/>
      <c r="BF150" s="1277"/>
      <c r="BG150" s="1277"/>
      <c r="BH150" s="1277"/>
      <c r="BI150" s="1277"/>
      <c r="BJ150" s="1277"/>
      <c r="BK150" s="1277"/>
      <c r="BL150" s="1329"/>
    </row>
    <row r="151" spans="1:65" ht="20.25" x14ac:dyDescent="0.3">
      <c r="A151" s="1663">
        <v>3</v>
      </c>
      <c r="B151" s="1331"/>
      <c r="C151" s="1331"/>
      <c r="D151" s="1331"/>
      <c r="E151" s="1331"/>
      <c r="F151" s="1332"/>
      <c r="G151" s="1322" t="s">
        <v>61</v>
      </c>
      <c r="H151" s="1322"/>
      <c r="I151" s="1322"/>
      <c r="J151" s="1322"/>
      <c r="K151" s="1322"/>
      <c r="L151" s="1322"/>
      <c r="M151" s="1322"/>
      <c r="N151" s="1322"/>
      <c r="O151" s="1322"/>
      <c r="P151" s="1322"/>
      <c r="Q151" s="1322"/>
      <c r="R151" s="1322"/>
      <c r="S151" s="1322"/>
      <c r="T151" s="1322"/>
      <c r="U151" s="1322"/>
      <c r="V151" s="1322"/>
      <c r="W151" s="1322"/>
      <c r="X151" s="1322"/>
      <c r="Y151" s="1322"/>
      <c r="Z151" s="1322"/>
      <c r="AA151" s="1322"/>
      <c r="AB151" s="1322"/>
      <c r="AC151" s="1322"/>
      <c r="AD151" s="1322"/>
      <c r="AE151" s="1322"/>
      <c r="AF151" s="1322"/>
      <c r="AG151" s="1322"/>
      <c r="AH151" s="1322"/>
      <c r="AI151" s="1322"/>
      <c r="AJ151" s="1322"/>
      <c r="AK151" s="1322"/>
      <c r="AL151" s="1322"/>
      <c r="AM151" s="1322"/>
      <c r="AN151" s="1322"/>
      <c r="AO151" s="1322"/>
      <c r="AP151" s="1322"/>
      <c r="AQ151" s="1322"/>
      <c r="AR151" s="1322"/>
      <c r="AS151" s="1322"/>
      <c r="AT151" s="1322"/>
      <c r="AU151" s="1322"/>
      <c r="AV151" s="1322"/>
      <c r="AW151" s="1322"/>
      <c r="AX151" s="1322"/>
      <c r="AY151" s="1322"/>
      <c r="AZ151" s="1322"/>
      <c r="BA151" s="1322"/>
      <c r="BB151" s="1322"/>
      <c r="BC151" s="1322"/>
      <c r="BD151" s="1322"/>
      <c r="BE151" s="1322"/>
      <c r="BF151" s="1322"/>
      <c r="BG151" s="1322"/>
      <c r="BH151" s="1322"/>
      <c r="BI151" s="1322"/>
      <c r="BJ151" s="1322"/>
      <c r="BK151" s="1322"/>
      <c r="BL151" s="1323"/>
    </row>
    <row r="152" spans="1:65" ht="23.25" x14ac:dyDescent="0.35">
      <c r="A152" s="1333"/>
      <c r="B152" s="1271"/>
      <c r="C152" s="1271"/>
      <c r="D152" s="1271"/>
      <c r="E152" s="1271"/>
      <c r="F152" s="1272"/>
      <c r="G152" s="1322" t="s">
        <v>62</v>
      </c>
      <c r="H152" s="1322"/>
      <c r="I152" s="1322"/>
      <c r="J152" s="1322"/>
      <c r="K152" s="1322"/>
      <c r="L152" s="1322"/>
      <c r="M152" s="1322"/>
      <c r="N152" s="1322"/>
      <c r="O152" s="1322"/>
      <c r="P152" s="1322"/>
      <c r="Q152" s="1322"/>
      <c r="R152" s="1322"/>
      <c r="S152" s="1322"/>
      <c r="T152" s="1322"/>
      <c r="U152" s="1322"/>
      <c r="V152" s="1322"/>
      <c r="W152" s="1322"/>
      <c r="X152" s="1322"/>
      <c r="Y152" s="1322"/>
      <c r="Z152" s="1322"/>
      <c r="AA152" s="1322"/>
      <c r="AB152" s="1322"/>
      <c r="AC152" s="1322"/>
      <c r="AD152" s="1322"/>
      <c r="AE152" s="1322"/>
      <c r="AF152" s="1322"/>
      <c r="AG152" s="1322"/>
      <c r="AH152" s="1322"/>
      <c r="AI152" s="1322"/>
      <c r="AJ152" s="1322"/>
      <c r="AK152" s="1322"/>
      <c r="AL152" s="1322"/>
      <c r="AM152" s="1322"/>
      <c r="AN152" s="1322"/>
      <c r="AO152" s="1322"/>
      <c r="AP152" s="1322"/>
      <c r="AQ152" s="1322"/>
      <c r="AR152" s="1322"/>
      <c r="AS152" s="1322"/>
      <c r="AT152" s="1322"/>
      <c r="AU152" s="1322"/>
      <c r="AV152" s="1322"/>
      <c r="AW152" s="1322"/>
      <c r="AX152" s="1322"/>
      <c r="AY152" s="1322"/>
      <c r="AZ152" s="1322"/>
      <c r="BA152" s="1322"/>
      <c r="BB152" s="1322"/>
      <c r="BC152" s="1322"/>
      <c r="BD152" s="1322"/>
      <c r="BE152" s="1322"/>
      <c r="BF152" s="1322"/>
      <c r="BG152" s="1322"/>
      <c r="BH152" s="1322"/>
      <c r="BI152" s="1322"/>
      <c r="BJ152" s="1322"/>
      <c r="BK152" s="1322"/>
      <c r="BL152" s="1323"/>
    </row>
    <row r="153" spans="1:65" ht="23.25" x14ac:dyDescent="0.35">
      <c r="A153" s="1333"/>
      <c r="B153" s="1271"/>
      <c r="C153" s="1271"/>
      <c r="D153" s="1271"/>
      <c r="E153" s="1271"/>
      <c r="F153" s="1272"/>
      <c r="G153" s="1659" t="s">
        <v>63</v>
      </c>
      <c r="H153" s="1322"/>
      <c r="I153" s="1322"/>
      <c r="J153" s="1322"/>
      <c r="K153" s="1322"/>
      <c r="L153" s="1322"/>
      <c r="M153" s="1322"/>
      <c r="N153" s="1322"/>
      <c r="O153" s="1322"/>
      <c r="P153" s="1322"/>
      <c r="Q153" s="1322"/>
      <c r="R153" s="1322"/>
      <c r="S153" s="1322"/>
      <c r="T153" s="1322"/>
      <c r="U153" s="1322"/>
      <c r="V153" s="1322"/>
      <c r="W153" s="1322"/>
      <c r="X153" s="1322"/>
      <c r="Y153" s="1322"/>
      <c r="Z153" s="1322"/>
      <c r="AA153" s="1322"/>
      <c r="AB153" s="1322"/>
      <c r="AC153" s="1322"/>
      <c r="AD153" s="1322"/>
      <c r="AE153" s="1322"/>
      <c r="AF153" s="1322"/>
      <c r="AG153" s="1322"/>
      <c r="AH153" s="1322"/>
      <c r="AI153" s="1322"/>
      <c r="AJ153" s="1322"/>
      <c r="AK153" s="1322"/>
      <c r="AL153" s="1322"/>
      <c r="AM153" s="1322"/>
      <c r="AN153" s="1322"/>
      <c r="AO153" s="1322"/>
      <c r="AP153" s="1322"/>
      <c r="AQ153" s="1322"/>
      <c r="AR153" s="1322"/>
      <c r="AS153" s="1322"/>
      <c r="AT153" s="1322"/>
      <c r="AU153" s="1322"/>
      <c r="AV153" s="1322"/>
      <c r="AW153" s="1322"/>
      <c r="AX153" s="1322"/>
      <c r="AY153" s="1322"/>
      <c r="AZ153" s="1322"/>
      <c r="BA153" s="1322"/>
      <c r="BB153" s="1322"/>
      <c r="BC153" s="1322"/>
      <c r="BD153" s="1322"/>
      <c r="BE153" s="1322"/>
      <c r="BF153" s="1322"/>
      <c r="BG153" s="1322"/>
      <c r="BH153" s="1322"/>
      <c r="BI153" s="1322"/>
      <c r="BJ153" s="1322"/>
      <c r="BK153" s="1322"/>
      <c r="BL153" s="1323"/>
    </row>
    <row r="154" spans="1:65" ht="23.25" x14ac:dyDescent="0.35">
      <c r="A154" s="1333"/>
      <c r="B154" s="1271"/>
      <c r="C154" s="1271"/>
      <c r="D154" s="1271"/>
      <c r="E154" s="1271"/>
      <c r="F154" s="1272"/>
      <c r="G154" s="1326"/>
      <c r="H154" s="1326"/>
      <c r="I154" s="1326"/>
      <c r="J154" s="1326"/>
      <c r="K154" s="1326"/>
      <c r="L154" s="1326"/>
      <c r="M154" s="1326"/>
      <c r="N154" s="1326"/>
      <c r="O154" s="1326"/>
      <c r="P154" s="1326"/>
      <c r="Q154" s="1326"/>
      <c r="R154" s="1326"/>
      <c r="S154" s="1326"/>
      <c r="T154" s="1326"/>
      <c r="U154" s="1326"/>
      <c r="V154" s="1326"/>
      <c r="W154" s="1326"/>
      <c r="X154" s="1326"/>
      <c r="Y154" s="1326"/>
      <c r="Z154" s="1326"/>
      <c r="AA154" s="1326"/>
      <c r="AB154" s="1326"/>
      <c r="AC154" s="1326"/>
      <c r="AD154" s="1326"/>
      <c r="AE154" s="1326"/>
      <c r="AF154" s="1326"/>
      <c r="AG154" s="1326"/>
      <c r="AH154" s="1326"/>
      <c r="AI154" s="1326"/>
      <c r="AJ154" s="1326"/>
      <c r="AK154" s="1326"/>
      <c r="AL154" s="1326"/>
      <c r="AM154" s="1326"/>
      <c r="AN154" s="1326"/>
      <c r="AO154" s="1326"/>
      <c r="AP154" s="1326"/>
      <c r="AQ154" s="1326"/>
      <c r="AR154" s="1326"/>
      <c r="AS154" s="1326"/>
      <c r="AT154" s="1326"/>
      <c r="AU154" s="1326"/>
      <c r="AV154" s="1326"/>
      <c r="AW154" s="1326"/>
      <c r="AX154" s="1326"/>
      <c r="AY154" s="1326"/>
      <c r="AZ154" s="1326"/>
      <c r="BA154" s="1326"/>
      <c r="BB154" s="1326"/>
      <c r="BC154" s="1326"/>
      <c r="BD154" s="1326"/>
      <c r="BE154" s="1326"/>
      <c r="BF154" s="1326"/>
      <c r="BG154" s="1326"/>
      <c r="BH154" s="1326"/>
      <c r="BI154" s="1326"/>
      <c r="BJ154" s="1326"/>
      <c r="BK154" s="1326"/>
      <c r="BL154" s="1327"/>
    </row>
    <row r="155" spans="1:65" ht="20.25" x14ac:dyDescent="0.3">
      <c r="A155" s="1663">
        <v>4</v>
      </c>
      <c r="B155" s="1331"/>
      <c r="C155" s="1331"/>
      <c r="D155" s="1331"/>
      <c r="E155" s="1331"/>
      <c r="F155" s="1332"/>
      <c r="G155" s="1322" t="s">
        <v>64</v>
      </c>
      <c r="H155" s="1322"/>
      <c r="I155" s="1322"/>
      <c r="J155" s="1322"/>
      <c r="K155" s="1322"/>
      <c r="L155" s="1322"/>
      <c r="M155" s="1322"/>
      <c r="N155" s="1322"/>
      <c r="O155" s="1322"/>
      <c r="P155" s="1322"/>
      <c r="Q155" s="1322"/>
      <c r="R155" s="1322"/>
      <c r="S155" s="1322"/>
      <c r="T155" s="1322"/>
      <c r="U155" s="1322"/>
      <c r="V155" s="1322"/>
      <c r="W155" s="1322"/>
      <c r="X155" s="1322"/>
      <c r="Y155" s="1322"/>
      <c r="Z155" s="1322"/>
      <c r="AA155" s="1322"/>
      <c r="AB155" s="1322"/>
      <c r="AC155" s="1322"/>
      <c r="AD155" s="1322"/>
      <c r="AE155" s="1322"/>
      <c r="AF155" s="1322"/>
      <c r="AG155" s="1322"/>
      <c r="AH155" s="1322"/>
      <c r="AI155" s="1322"/>
      <c r="AJ155" s="1322"/>
      <c r="AK155" s="1322"/>
      <c r="AL155" s="1322"/>
      <c r="AM155" s="1322"/>
      <c r="AN155" s="1322"/>
      <c r="AO155" s="1322"/>
      <c r="AP155" s="1322"/>
      <c r="AQ155" s="1322"/>
      <c r="AR155" s="1322"/>
      <c r="AS155" s="1322"/>
      <c r="AT155" s="1322"/>
      <c r="AU155" s="1322"/>
      <c r="AV155" s="1322"/>
      <c r="AW155" s="1322"/>
      <c r="AX155" s="1322"/>
      <c r="AY155" s="1322"/>
      <c r="AZ155" s="1322"/>
      <c r="BA155" s="1322"/>
      <c r="BB155" s="1322"/>
      <c r="BC155" s="1322"/>
      <c r="BD155" s="1322"/>
      <c r="BE155" s="1322"/>
      <c r="BF155" s="1322"/>
      <c r="BG155" s="1322"/>
      <c r="BH155" s="1322"/>
      <c r="BI155" s="1322"/>
      <c r="BJ155" s="1322"/>
      <c r="BK155" s="1322"/>
      <c r="BL155" s="1323"/>
    </row>
    <row r="156" spans="1:65" ht="23.25" x14ac:dyDescent="0.35">
      <c r="A156" s="1333"/>
      <c r="B156" s="1271"/>
      <c r="C156" s="1271"/>
      <c r="D156" s="1271"/>
      <c r="E156" s="1271"/>
      <c r="F156" s="1272"/>
      <c r="G156" s="1322" t="s">
        <v>65</v>
      </c>
      <c r="H156" s="1322"/>
      <c r="I156" s="1322"/>
      <c r="J156" s="1322"/>
      <c r="K156" s="1322"/>
      <c r="L156" s="1322"/>
      <c r="M156" s="1322"/>
      <c r="N156" s="1322"/>
      <c r="O156" s="1322"/>
      <c r="P156" s="1322"/>
      <c r="Q156" s="1322"/>
      <c r="R156" s="1322"/>
      <c r="S156" s="1322"/>
      <c r="T156" s="1322"/>
      <c r="U156" s="1322"/>
      <c r="V156" s="1322"/>
      <c r="W156" s="1322"/>
      <c r="X156" s="1322"/>
      <c r="Y156" s="1322"/>
      <c r="Z156" s="1322"/>
      <c r="AA156" s="1322"/>
      <c r="AB156" s="1322"/>
      <c r="AC156" s="1322"/>
      <c r="AD156" s="1322"/>
      <c r="AE156" s="1322"/>
      <c r="AF156" s="1322"/>
      <c r="AG156" s="1322"/>
      <c r="AH156" s="1322"/>
      <c r="AI156" s="1322"/>
      <c r="AJ156" s="1322"/>
      <c r="AK156" s="1322"/>
      <c r="AL156" s="1322"/>
      <c r="AM156" s="1322"/>
      <c r="AN156" s="1322"/>
      <c r="AO156" s="1322"/>
      <c r="AP156" s="1322"/>
      <c r="AQ156" s="1322"/>
      <c r="AR156" s="1322"/>
      <c r="AS156" s="1322"/>
      <c r="AT156" s="1322"/>
      <c r="AU156" s="1322"/>
      <c r="AV156" s="1322"/>
      <c r="AW156" s="1322"/>
      <c r="AX156" s="1322"/>
      <c r="AY156" s="1322"/>
      <c r="AZ156" s="1322"/>
      <c r="BA156" s="1322"/>
      <c r="BB156" s="1322"/>
      <c r="BC156" s="1322"/>
      <c r="BD156" s="1322"/>
      <c r="BE156" s="1322"/>
      <c r="BF156" s="1322"/>
      <c r="BG156" s="1322"/>
      <c r="BH156" s="1322"/>
      <c r="BI156" s="1322"/>
      <c r="BJ156" s="1322"/>
      <c r="BK156" s="1322"/>
      <c r="BL156" s="1323"/>
    </row>
    <row r="157" spans="1:65" ht="23.25" x14ac:dyDescent="0.35">
      <c r="A157" s="1333"/>
      <c r="B157" s="1271"/>
      <c r="C157" s="1271"/>
      <c r="D157" s="1271"/>
      <c r="E157" s="1271"/>
      <c r="F157" s="1272"/>
      <c r="G157" s="1322" t="s">
        <v>66</v>
      </c>
      <c r="H157" s="1322"/>
      <c r="I157" s="1322"/>
      <c r="J157" s="1322"/>
      <c r="K157" s="1322"/>
      <c r="L157" s="1322"/>
      <c r="M157" s="1322"/>
      <c r="N157" s="1322"/>
      <c r="O157" s="1322"/>
      <c r="P157" s="1322"/>
      <c r="Q157" s="1322"/>
      <c r="R157" s="1322"/>
      <c r="S157" s="1322"/>
      <c r="T157" s="1322"/>
      <c r="U157" s="1322"/>
      <c r="V157" s="1322"/>
      <c r="W157" s="1322"/>
      <c r="X157" s="1322"/>
      <c r="Y157" s="1322"/>
      <c r="Z157" s="1322"/>
      <c r="AA157" s="1322"/>
      <c r="AB157" s="1322"/>
      <c r="AC157" s="1322"/>
      <c r="AD157" s="1322"/>
      <c r="AE157" s="1322"/>
      <c r="AF157" s="1322"/>
      <c r="AG157" s="1322"/>
      <c r="AH157" s="1322"/>
      <c r="AI157" s="1322"/>
      <c r="AJ157" s="1322"/>
      <c r="AK157" s="1322"/>
      <c r="AL157" s="1322"/>
      <c r="AM157" s="1322"/>
      <c r="AN157" s="1322"/>
      <c r="AO157" s="1322"/>
      <c r="AP157" s="1322"/>
      <c r="AQ157" s="1322"/>
      <c r="AR157" s="1322"/>
      <c r="AS157" s="1322"/>
      <c r="AT157" s="1322"/>
      <c r="AU157" s="1322"/>
      <c r="AV157" s="1322"/>
      <c r="AW157" s="1322"/>
      <c r="AX157" s="1322"/>
      <c r="AY157" s="1322"/>
      <c r="AZ157" s="1322"/>
      <c r="BA157" s="1322"/>
      <c r="BB157" s="1322"/>
      <c r="BC157" s="1322"/>
      <c r="BD157" s="1322"/>
      <c r="BE157" s="1322"/>
      <c r="BF157" s="1322"/>
      <c r="BG157" s="1322"/>
      <c r="BH157" s="1322"/>
      <c r="BI157" s="1322"/>
      <c r="BJ157" s="1322"/>
      <c r="BK157" s="1322"/>
      <c r="BL157" s="1322"/>
      <c r="BM157" s="1029"/>
    </row>
    <row r="158" spans="1:65" ht="23.25" x14ac:dyDescent="0.35">
      <c r="A158" s="1333"/>
      <c r="B158" s="1271"/>
      <c r="C158" s="1271"/>
      <c r="D158" s="1271"/>
      <c r="E158" s="1271"/>
      <c r="F158" s="1272"/>
      <c r="G158" s="1322"/>
      <c r="H158" s="1322"/>
      <c r="I158" s="1322"/>
      <c r="J158" s="1322"/>
      <c r="K158" s="1322"/>
      <c r="L158" s="1322"/>
      <c r="M158" s="1322"/>
      <c r="N158" s="1322"/>
      <c r="O158" s="1322"/>
      <c r="P158" s="1322"/>
      <c r="Q158" s="1322"/>
      <c r="R158" s="1322"/>
      <c r="S158" s="1322"/>
      <c r="T158" s="1322"/>
      <c r="U158" s="1322"/>
      <c r="V158" s="1322"/>
      <c r="W158" s="1322"/>
      <c r="X158" s="1322"/>
      <c r="Y158" s="1322"/>
      <c r="Z158" s="1322"/>
      <c r="AA158" s="1322"/>
      <c r="AB158" s="1322"/>
      <c r="AC158" s="1322"/>
      <c r="AD158" s="1322"/>
      <c r="AE158" s="1322"/>
      <c r="AF158" s="1322"/>
      <c r="AG158" s="1322"/>
      <c r="AH158" s="1322"/>
      <c r="AI158" s="1322"/>
      <c r="AJ158" s="1322"/>
      <c r="AK158" s="1322"/>
      <c r="AL158" s="1322"/>
      <c r="AM158" s="1322"/>
      <c r="AN158" s="1322"/>
      <c r="AO158" s="1322"/>
      <c r="AP158" s="1322"/>
      <c r="AQ158" s="1322"/>
      <c r="AR158" s="1322"/>
      <c r="AS158" s="1322"/>
      <c r="AT158" s="1322"/>
      <c r="AU158" s="1322"/>
      <c r="AV158" s="1322"/>
      <c r="AW158" s="1322"/>
      <c r="AX158" s="1322"/>
      <c r="AY158" s="1322"/>
      <c r="AZ158" s="1322"/>
      <c r="BA158" s="1322"/>
      <c r="BB158" s="1322"/>
      <c r="BC158" s="1322"/>
      <c r="BD158" s="1322"/>
      <c r="BE158" s="1322"/>
      <c r="BF158" s="1322"/>
      <c r="BG158" s="1322"/>
      <c r="BH158" s="1322"/>
      <c r="BI158" s="1322"/>
      <c r="BJ158" s="1322"/>
      <c r="BK158" s="1322"/>
      <c r="BL158" s="1322"/>
      <c r="BM158" s="1029"/>
    </row>
    <row r="159" spans="1:65" ht="23.25" x14ac:dyDescent="0.35">
      <c r="A159" s="1333">
        <v>5</v>
      </c>
      <c r="B159" s="1271"/>
      <c r="C159" s="1271"/>
      <c r="D159" s="1271"/>
      <c r="E159" s="1271"/>
      <c r="F159" s="1272"/>
      <c r="G159" s="1322" t="s">
        <v>1</v>
      </c>
      <c r="H159" s="1322"/>
      <c r="I159" s="1322"/>
      <c r="J159" s="1322"/>
      <c r="K159" s="1322"/>
      <c r="L159" s="1322"/>
      <c r="M159" s="1322"/>
      <c r="N159" s="1322"/>
      <c r="O159" s="1322"/>
      <c r="P159" s="1322"/>
      <c r="Q159" s="1322"/>
      <c r="R159" s="1322"/>
      <c r="S159" s="1322"/>
      <c r="T159" s="1322"/>
      <c r="U159" s="1322"/>
      <c r="V159" s="1322"/>
      <c r="W159" s="1322"/>
      <c r="X159" s="1322"/>
      <c r="Y159" s="1322"/>
      <c r="Z159" s="1322"/>
      <c r="AA159" s="1322"/>
      <c r="AB159" s="1322"/>
      <c r="AC159" s="1322"/>
      <c r="AD159" s="1322"/>
      <c r="AE159" s="1322"/>
      <c r="AF159" s="1322"/>
      <c r="AG159" s="1322"/>
      <c r="AH159" s="1322"/>
      <c r="AI159" s="1322"/>
      <c r="AJ159" s="1322"/>
      <c r="AK159" s="1322"/>
      <c r="AL159" s="1322"/>
      <c r="AM159" s="1322"/>
      <c r="AN159" s="1322"/>
      <c r="AO159" s="1322"/>
      <c r="AP159" s="1322"/>
      <c r="AQ159" s="1322"/>
      <c r="AR159" s="1322"/>
      <c r="AS159" s="1322"/>
      <c r="AT159" s="1322"/>
      <c r="AU159" s="1322"/>
      <c r="AV159" s="1322"/>
      <c r="AW159" s="1322"/>
      <c r="AX159" s="1322"/>
      <c r="AY159" s="1322"/>
      <c r="AZ159" s="1322"/>
      <c r="BA159" s="1322"/>
      <c r="BB159" s="1322"/>
      <c r="BC159" s="1322"/>
      <c r="BD159" s="1322"/>
      <c r="BE159" s="1322"/>
      <c r="BF159" s="1322"/>
      <c r="BG159" s="1322"/>
      <c r="BH159" s="1322"/>
      <c r="BI159" s="1322"/>
      <c r="BJ159" s="1322"/>
      <c r="BK159" s="1322"/>
      <c r="BL159" s="1322"/>
      <c r="BM159" s="1029"/>
    </row>
    <row r="160" spans="1:65" ht="23.25" x14ac:dyDescent="0.35">
      <c r="A160" s="1333"/>
      <c r="B160" s="1271"/>
      <c r="C160" s="1271"/>
      <c r="D160" s="1271"/>
      <c r="E160" s="1271"/>
      <c r="F160" s="1272"/>
      <c r="G160" s="1324" t="s">
        <v>2</v>
      </c>
      <c r="H160" s="1325"/>
      <c r="I160" s="1325"/>
      <c r="J160" s="1325"/>
      <c r="K160" s="1325"/>
      <c r="L160" s="1325"/>
      <c r="M160" s="1325"/>
      <c r="N160" s="1325"/>
      <c r="O160" s="1325"/>
      <c r="P160" s="1325"/>
      <c r="Q160" s="1325"/>
      <c r="R160" s="1325"/>
      <c r="S160" s="1325"/>
      <c r="T160" s="1325"/>
      <c r="U160" s="1325"/>
      <c r="V160" s="1325"/>
      <c r="W160" s="1325"/>
      <c r="X160" s="1325"/>
      <c r="Y160" s="1325"/>
      <c r="Z160" s="1325"/>
      <c r="AA160" s="1325"/>
      <c r="AB160" s="1325"/>
      <c r="AC160" s="1325"/>
      <c r="AD160" s="1325"/>
      <c r="AE160" s="1325"/>
      <c r="AF160" s="1325"/>
      <c r="AG160" s="1325"/>
      <c r="AH160" s="1325"/>
      <c r="AI160" s="1325"/>
      <c r="AJ160" s="1325"/>
      <c r="AK160" s="1325"/>
      <c r="AL160" s="1325"/>
      <c r="AM160" s="1325"/>
      <c r="AN160" s="1325"/>
      <c r="AO160" s="1325"/>
      <c r="AP160" s="1325"/>
      <c r="AQ160" s="1325"/>
      <c r="AR160" s="1325"/>
      <c r="AS160" s="1325"/>
      <c r="AT160" s="1325"/>
      <c r="AU160" s="1325"/>
      <c r="AV160" s="1325"/>
      <c r="AW160" s="1325"/>
      <c r="AX160" s="1325"/>
      <c r="AY160" s="1325"/>
      <c r="AZ160" s="1325"/>
      <c r="BA160" s="1325"/>
      <c r="BB160" s="1325"/>
      <c r="BC160" s="1325"/>
      <c r="BD160" s="1325"/>
      <c r="BE160" s="1325"/>
      <c r="BF160" s="1325"/>
      <c r="BG160" s="1325"/>
      <c r="BH160" s="1325"/>
      <c r="BI160" s="1325"/>
      <c r="BJ160" s="1325"/>
      <c r="BK160" s="1325"/>
      <c r="BL160" s="1325"/>
      <c r="BM160" s="1029"/>
    </row>
    <row r="161" spans="1:104" ht="23.25" x14ac:dyDescent="0.35">
      <c r="A161" s="1021"/>
      <c r="B161" s="462"/>
      <c r="C161" s="462"/>
      <c r="D161" s="462"/>
      <c r="E161" s="462"/>
      <c r="F161" s="1022"/>
      <c r="G161" s="1324" t="s">
        <v>0</v>
      </c>
      <c r="H161" s="1325"/>
      <c r="I161" s="1325"/>
      <c r="J161" s="1325"/>
      <c r="K161" s="1325"/>
      <c r="L161" s="1325"/>
      <c r="M161" s="1325"/>
      <c r="N161" s="1325"/>
      <c r="O161" s="1325"/>
      <c r="P161" s="1325"/>
      <c r="Q161" s="1325"/>
      <c r="R161" s="1325"/>
      <c r="S161" s="1325"/>
      <c r="T161" s="1325"/>
      <c r="U161" s="1325"/>
      <c r="V161" s="1325"/>
      <c r="W161" s="1325"/>
      <c r="X161" s="1325"/>
      <c r="Y161" s="1325"/>
      <c r="Z161" s="1325"/>
      <c r="AA161" s="1325"/>
      <c r="AB161" s="1325"/>
      <c r="AC161" s="1325"/>
      <c r="AD161" s="1325"/>
      <c r="AE161" s="1325"/>
      <c r="AF161" s="1325"/>
      <c r="AG161" s="1325"/>
      <c r="AH161" s="1325"/>
      <c r="AI161" s="1325"/>
      <c r="AJ161" s="1325"/>
      <c r="AK161" s="1325"/>
      <c r="AL161" s="1325"/>
      <c r="AM161" s="1325"/>
      <c r="AN161" s="1325"/>
      <c r="AO161" s="1325"/>
      <c r="AP161" s="1325"/>
      <c r="AQ161" s="1325"/>
      <c r="AR161" s="1325"/>
      <c r="AS161" s="1325"/>
      <c r="AT161" s="1325"/>
      <c r="AU161" s="1325"/>
      <c r="AV161" s="1325"/>
      <c r="AW161" s="1325"/>
      <c r="AX161" s="1325"/>
      <c r="AY161" s="1325"/>
      <c r="AZ161" s="1325"/>
      <c r="BA161" s="1325"/>
      <c r="BB161" s="1325"/>
      <c r="BC161" s="1325"/>
      <c r="BD161" s="1325"/>
      <c r="BE161" s="1325"/>
      <c r="BF161" s="1325"/>
      <c r="BG161" s="1325"/>
      <c r="BH161" s="1325"/>
      <c r="BI161" s="1325"/>
      <c r="BJ161" s="1325"/>
      <c r="BK161" s="1325"/>
      <c r="BL161" s="1325"/>
      <c r="BM161" s="1029"/>
    </row>
    <row r="162" spans="1:104" ht="23.25" x14ac:dyDescent="0.35">
      <c r="A162" s="1021"/>
      <c r="B162" s="462"/>
      <c r="C162" s="462"/>
      <c r="D162" s="462"/>
      <c r="E162" s="462"/>
      <c r="F162" s="1022"/>
      <c r="G162" s="1324" t="s">
        <v>3</v>
      </c>
      <c r="H162" s="1325"/>
      <c r="I162" s="1325"/>
      <c r="J162" s="1325"/>
      <c r="K162" s="1325"/>
      <c r="L162" s="1325"/>
      <c r="M162" s="1325"/>
      <c r="N162" s="1325"/>
      <c r="O162" s="1325"/>
      <c r="P162" s="1325"/>
      <c r="Q162" s="1325"/>
      <c r="R162" s="1325"/>
      <c r="S162" s="1325"/>
      <c r="T162" s="1325"/>
      <c r="U162" s="1325"/>
      <c r="V162" s="1325"/>
      <c r="W162" s="1325"/>
      <c r="X162" s="1325"/>
      <c r="Y162" s="1325"/>
      <c r="Z162" s="1325"/>
      <c r="AA162" s="1325"/>
      <c r="AB162" s="1325"/>
      <c r="AC162" s="1325"/>
      <c r="AD162" s="1325"/>
      <c r="AE162" s="1325"/>
      <c r="AF162" s="1325"/>
      <c r="AG162" s="1325"/>
      <c r="AH162" s="1325"/>
      <c r="AI162" s="1325"/>
      <c r="AJ162" s="1325"/>
      <c r="AK162" s="1325"/>
      <c r="AL162" s="1325"/>
      <c r="AM162" s="1325"/>
      <c r="AN162" s="1325"/>
      <c r="AO162" s="1325"/>
      <c r="AP162" s="1325"/>
      <c r="AQ162" s="1325"/>
      <c r="AR162" s="1325"/>
      <c r="AS162" s="1325"/>
      <c r="AT162" s="1325"/>
      <c r="AU162" s="1325"/>
      <c r="AV162" s="1325"/>
      <c r="AW162" s="1325"/>
      <c r="AX162" s="1325"/>
      <c r="AY162" s="1325"/>
      <c r="AZ162" s="1325"/>
      <c r="BA162" s="1325"/>
      <c r="BB162" s="1325"/>
      <c r="BC162" s="1325"/>
      <c r="BD162" s="1325"/>
      <c r="BE162" s="1325"/>
      <c r="BF162" s="1325"/>
      <c r="BG162" s="1325"/>
      <c r="BH162" s="1325"/>
      <c r="BI162" s="1325"/>
      <c r="BJ162" s="1325"/>
      <c r="BK162" s="1325"/>
      <c r="BL162" s="1325"/>
      <c r="BM162" s="1029"/>
    </row>
    <row r="163" spans="1:104" ht="32.25" customHeight="1" x14ac:dyDescent="0.35">
      <c r="A163" s="1333"/>
      <c r="B163" s="1271"/>
      <c r="C163" s="1271"/>
      <c r="D163" s="1271"/>
      <c r="E163" s="1271"/>
      <c r="F163" s="1272"/>
      <c r="G163" s="1019"/>
      <c r="I163" s="1020"/>
      <c r="J163" s="1020"/>
      <c r="K163" s="1020"/>
      <c r="L163" s="1020"/>
      <c r="M163" s="1020"/>
      <c r="N163" s="1020"/>
      <c r="O163" s="1328" t="s">
        <v>331</v>
      </c>
      <c r="P163" s="1328"/>
      <c r="Q163" s="1328"/>
      <c r="R163" s="1328"/>
      <c r="S163" s="1328"/>
      <c r="T163" s="1328"/>
      <c r="U163" s="1328"/>
      <c r="V163" s="1328"/>
      <c r="W163" s="1328"/>
      <c r="X163" s="1328"/>
      <c r="Y163" s="1328"/>
      <c r="Z163" s="1328"/>
      <c r="AA163" s="1328"/>
      <c r="AB163" s="1328"/>
      <c r="AC163" s="1328"/>
      <c r="AD163" s="1328"/>
      <c r="AE163" s="1328" t="s">
        <v>332</v>
      </c>
      <c r="AF163" s="1328"/>
      <c r="AG163" s="1328"/>
      <c r="AH163" s="1328"/>
      <c r="AI163" s="1328"/>
      <c r="AJ163" s="1328"/>
      <c r="AK163" s="1328"/>
      <c r="AL163" s="1328"/>
      <c r="AM163" s="1023" t="s">
        <v>333</v>
      </c>
      <c r="AN163" s="1023"/>
      <c r="AO163" s="1023"/>
      <c r="AP163" s="1023"/>
      <c r="AQ163" s="1023"/>
      <c r="AR163" s="1023"/>
      <c r="AS163" s="1023"/>
      <c r="AT163" s="1023"/>
      <c r="AU163" s="1023"/>
      <c r="AV163" s="1023"/>
      <c r="BC163" s="1020"/>
      <c r="BD163" s="1020"/>
      <c r="BE163" s="1020"/>
      <c r="BF163" s="1020"/>
      <c r="BG163" s="1020"/>
      <c r="BH163" s="1020"/>
      <c r="BI163" s="1020"/>
      <c r="BJ163" s="1020"/>
      <c r="BK163" s="1020"/>
      <c r="BL163" s="1020"/>
      <c r="BM163" s="1029"/>
    </row>
    <row r="164" spans="1:104" ht="23.25" x14ac:dyDescent="0.35">
      <c r="A164" s="1021"/>
      <c r="B164" s="462"/>
      <c r="C164" s="462"/>
      <c r="D164" s="462"/>
      <c r="E164" s="462"/>
      <c r="F164" s="1022"/>
      <c r="G164" s="1019"/>
      <c r="H164" s="1020"/>
      <c r="I164" s="1020"/>
      <c r="J164" s="1020"/>
      <c r="K164" s="1020"/>
      <c r="L164" s="1020"/>
      <c r="M164" s="1020"/>
      <c r="N164" s="1020"/>
      <c r="O164" s="1328" t="s">
        <v>334</v>
      </c>
      <c r="P164" s="1328"/>
      <c r="Q164" s="1328"/>
      <c r="R164" s="1328"/>
      <c r="S164" s="1328"/>
      <c r="T164" s="1328"/>
      <c r="U164" s="1328"/>
      <c r="V164" s="1328"/>
      <c r="W164" s="1328"/>
      <c r="X164" s="1328"/>
      <c r="Y164" s="1328"/>
      <c r="Z164" s="1328"/>
      <c r="AA164" s="1328"/>
      <c r="AB164" s="1328"/>
      <c r="AC164" s="1328"/>
      <c r="AD164" s="1328"/>
      <c r="AE164" s="1328">
        <v>2.2000000000000002</v>
      </c>
      <c r="AF164" s="1328"/>
      <c r="AG164" s="1328"/>
      <c r="AH164" s="1328"/>
      <c r="AI164" s="1328"/>
      <c r="AJ164" s="1328"/>
      <c r="AK164" s="1328"/>
      <c r="AL164" s="1328"/>
      <c r="AM164" s="1328">
        <v>1.9</v>
      </c>
      <c r="AN164" s="1328"/>
      <c r="AO164" s="1328"/>
      <c r="AP164" s="1328"/>
      <c r="AQ164" s="1328"/>
      <c r="AR164" s="1328"/>
      <c r="AS164" s="1328"/>
      <c r="AT164" s="1328"/>
      <c r="AU164" s="1328"/>
      <c r="AV164" s="1328"/>
      <c r="BC164" s="1020"/>
      <c r="BD164" s="1020"/>
      <c r="BE164" s="1020"/>
      <c r="BF164" s="1020"/>
      <c r="BG164" s="1020"/>
      <c r="BH164" s="1020"/>
      <c r="BI164" s="1020"/>
      <c r="BJ164" s="1020"/>
      <c r="BK164" s="1020"/>
      <c r="BL164" s="1020"/>
      <c r="BM164" s="1029"/>
    </row>
    <row r="165" spans="1:104" ht="23.25" x14ac:dyDescent="0.35">
      <c r="A165" s="1021"/>
      <c r="B165" s="462"/>
      <c r="C165" s="462"/>
      <c r="D165" s="462"/>
      <c r="E165" s="462"/>
      <c r="F165" s="1022"/>
      <c r="G165" s="1019"/>
      <c r="H165" s="1020"/>
      <c r="I165" s="1020"/>
      <c r="J165" s="1020"/>
      <c r="K165" s="1020"/>
      <c r="L165" s="1020"/>
      <c r="M165" s="1020"/>
      <c r="N165" s="1020"/>
      <c r="O165" s="1328" t="s">
        <v>327</v>
      </c>
      <c r="P165" s="1328"/>
      <c r="Q165" s="1328"/>
      <c r="R165" s="1328"/>
      <c r="S165" s="1328"/>
      <c r="T165" s="1328"/>
      <c r="U165" s="1328"/>
      <c r="V165" s="1328"/>
      <c r="W165" s="1328"/>
      <c r="X165" s="1328"/>
      <c r="Y165" s="1328"/>
      <c r="Z165" s="1328"/>
      <c r="AA165" s="1328"/>
      <c r="AB165" s="1328"/>
      <c r="AC165" s="1328"/>
      <c r="AD165" s="1328"/>
      <c r="AE165" s="1328">
        <v>1.7</v>
      </c>
      <c r="AF165" s="1328"/>
      <c r="AG165" s="1328"/>
      <c r="AH165" s="1328"/>
      <c r="AI165" s="1328"/>
      <c r="AJ165" s="1328"/>
      <c r="AK165" s="1328"/>
      <c r="AL165" s="1328"/>
      <c r="AM165" s="1328">
        <v>1.5</v>
      </c>
      <c r="AN165" s="1328"/>
      <c r="AO165" s="1328"/>
      <c r="AP165" s="1328"/>
      <c r="AQ165" s="1328"/>
      <c r="AR165" s="1328"/>
      <c r="AS165" s="1328"/>
      <c r="AT165" s="1328"/>
      <c r="AU165" s="1328"/>
      <c r="AV165" s="1328"/>
      <c r="AW165" s="1020"/>
      <c r="AX165" s="1020"/>
      <c r="AY165" s="1020"/>
      <c r="AZ165" s="1020"/>
      <c r="BA165" s="1020"/>
      <c r="BB165" s="1020"/>
      <c r="BC165" s="1020"/>
      <c r="BD165" s="1020"/>
      <c r="BE165" s="1020"/>
      <c r="BF165" s="1020"/>
      <c r="BG165" s="1020"/>
      <c r="BH165" s="1020"/>
      <c r="BI165" s="1020"/>
      <c r="BJ165" s="1020"/>
      <c r="BK165" s="1020"/>
      <c r="BL165" s="1020"/>
      <c r="BM165" s="1029"/>
    </row>
    <row r="166" spans="1:104" ht="23.25" x14ac:dyDescent="0.35">
      <c r="A166" s="1333"/>
      <c r="B166" s="1271"/>
      <c r="C166" s="1271"/>
      <c r="D166" s="1271"/>
      <c r="E166" s="1271"/>
      <c r="F166" s="1271"/>
      <c r="G166" s="1019"/>
      <c r="H166" s="1020"/>
      <c r="I166" s="1020"/>
      <c r="J166" s="1020"/>
      <c r="K166" s="1020"/>
      <c r="L166" s="1020"/>
      <c r="M166" s="1020"/>
      <c r="N166" s="1020"/>
      <c r="O166" s="1328" t="s">
        <v>328</v>
      </c>
      <c r="P166" s="1328"/>
      <c r="Q166" s="1328"/>
      <c r="R166" s="1328"/>
      <c r="S166" s="1328"/>
      <c r="T166" s="1328"/>
      <c r="U166" s="1328"/>
      <c r="V166" s="1328"/>
      <c r="W166" s="1328"/>
      <c r="X166" s="1328"/>
      <c r="Y166" s="1328"/>
      <c r="Z166" s="1328"/>
      <c r="AA166" s="1328"/>
      <c r="AB166" s="1328"/>
      <c r="AC166" s="1328"/>
      <c r="AD166" s="1328"/>
      <c r="AE166" s="1328">
        <v>2.2999999999999998</v>
      </c>
      <c r="AF166" s="1328"/>
      <c r="AG166" s="1328"/>
      <c r="AH166" s="1328"/>
      <c r="AI166" s="1328"/>
      <c r="AJ166" s="1328"/>
      <c r="AK166" s="1328"/>
      <c r="AL166" s="1328"/>
      <c r="AM166" s="1328">
        <v>1.1000000000000001</v>
      </c>
      <c r="AN166" s="1328"/>
      <c r="AO166" s="1328"/>
      <c r="AP166" s="1328"/>
      <c r="AQ166" s="1328"/>
      <c r="AR166" s="1328"/>
      <c r="AS166" s="1328"/>
      <c r="AT166" s="1328"/>
      <c r="AU166" s="1328"/>
      <c r="AV166" s="1328"/>
      <c r="AW166" s="1020"/>
      <c r="AX166" s="1020"/>
      <c r="AY166" s="1020"/>
      <c r="AZ166" s="1020"/>
      <c r="BA166" s="1020"/>
      <c r="BB166" s="1020"/>
      <c r="BC166" s="1020"/>
      <c r="BD166" s="1020"/>
      <c r="BE166" s="1020"/>
      <c r="BF166" s="1020"/>
      <c r="BG166" s="1020"/>
      <c r="BH166" s="1020"/>
      <c r="BI166" s="1020"/>
      <c r="BJ166" s="1020"/>
      <c r="BK166" s="1020"/>
      <c r="BL166" s="1020"/>
      <c r="BM166" s="1029"/>
    </row>
    <row r="167" spans="1:104" ht="24" thickBot="1" x14ac:dyDescent="0.4">
      <c r="A167" s="462"/>
      <c r="B167" s="462"/>
      <c r="C167" s="462"/>
      <c r="D167" s="462"/>
      <c r="E167" s="462"/>
      <c r="F167" s="462"/>
      <c r="G167" s="1027" t="s">
        <v>335</v>
      </c>
      <c r="H167" s="1020"/>
      <c r="I167" s="1020"/>
      <c r="J167" s="1020"/>
      <c r="K167" s="1020"/>
      <c r="L167" s="1020"/>
      <c r="M167" s="1020"/>
      <c r="N167" s="1020"/>
      <c r="O167" s="1028"/>
      <c r="P167" s="1028"/>
      <c r="Q167" s="1028"/>
      <c r="R167" s="1028"/>
      <c r="S167" s="1028"/>
      <c r="T167" s="1028"/>
      <c r="U167" s="1028"/>
      <c r="V167" s="1028"/>
      <c r="W167" s="1028"/>
      <c r="X167" s="1028"/>
      <c r="Y167" s="1028"/>
      <c r="Z167" s="1028"/>
      <c r="AA167" s="1028"/>
      <c r="AB167" s="1028"/>
      <c r="AC167" s="1028"/>
      <c r="AD167" s="1028"/>
      <c r="AE167" s="1028"/>
      <c r="AF167" s="1028"/>
      <c r="AG167" s="1028"/>
      <c r="AH167" s="1028"/>
      <c r="AI167" s="1028"/>
      <c r="AJ167" s="1028"/>
      <c r="AK167" s="1028"/>
      <c r="AL167" s="1028"/>
      <c r="AM167" s="1028"/>
      <c r="AN167" s="1028"/>
      <c r="AO167" s="1028"/>
      <c r="AP167" s="1028"/>
      <c r="AQ167" s="1028"/>
      <c r="AR167" s="1028"/>
      <c r="AS167" s="1028"/>
      <c r="AT167" s="1028"/>
      <c r="AU167" s="1028"/>
      <c r="AV167" s="1028"/>
      <c r="AW167" s="1024"/>
      <c r="AX167" s="1024"/>
      <c r="AY167" s="1020"/>
      <c r="AZ167" s="1020"/>
      <c r="BA167" s="1020"/>
      <c r="BB167" s="1020"/>
      <c r="BC167" s="1020"/>
      <c r="BD167" s="1020"/>
      <c r="BE167" s="1020"/>
      <c r="BF167" s="1020"/>
      <c r="BG167" s="1020"/>
      <c r="BH167" s="1020"/>
      <c r="BI167" s="1020"/>
      <c r="BJ167" s="1020"/>
      <c r="BK167" s="1020"/>
      <c r="BL167" s="1020"/>
      <c r="BM167" s="1029"/>
    </row>
    <row r="168" spans="1:104" ht="16.5" thickTop="1" x14ac:dyDescent="0.25">
      <c r="A168" s="1601"/>
      <c r="B168" s="1601"/>
      <c r="C168" s="1601"/>
      <c r="D168" s="1601"/>
      <c r="E168" s="1601"/>
      <c r="F168" s="1601"/>
      <c r="G168" s="1601"/>
      <c r="H168" s="1601"/>
      <c r="I168" s="1601"/>
      <c r="J168" s="1601"/>
      <c r="K168" s="1601"/>
      <c r="L168" s="1601"/>
      <c r="M168" s="1601"/>
      <c r="N168" s="1601"/>
      <c r="O168" s="1277"/>
      <c r="P168" s="1277"/>
      <c r="Q168" s="1277"/>
      <c r="R168" s="1277"/>
      <c r="S168" s="1277"/>
      <c r="T168" s="1277"/>
      <c r="U168" s="1277"/>
      <c r="V168" s="1277"/>
      <c r="W168" s="1277"/>
      <c r="X168" s="1277"/>
      <c r="Y168" s="1277"/>
      <c r="Z168" s="1277"/>
      <c r="AA168" s="1277"/>
      <c r="AB168" s="1277"/>
      <c r="AC168" s="1277"/>
      <c r="AD168" s="1277"/>
      <c r="AE168" s="1277"/>
      <c r="AF168" s="1277"/>
      <c r="AG168" s="1277"/>
      <c r="AH168" s="1277"/>
      <c r="AI168" s="1277"/>
      <c r="AJ168" s="1277"/>
      <c r="AK168" s="1277"/>
      <c r="AL168" s="1277"/>
      <c r="AM168" s="1277"/>
      <c r="AN168" s="1277"/>
      <c r="AO168" s="1277"/>
      <c r="AP168" s="1277"/>
      <c r="AQ168" s="1277"/>
      <c r="AR168" s="1277"/>
      <c r="AS168" s="1277"/>
      <c r="AT168" s="1277"/>
      <c r="AU168" s="1277"/>
      <c r="AV168" s="1277"/>
      <c r="AW168" s="1277"/>
      <c r="AX168" s="1277"/>
      <c r="AY168" s="1601"/>
      <c r="AZ168" s="1601"/>
      <c r="BA168" s="1601"/>
      <c r="BB168" s="1601"/>
      <c r="BC168" s="1601"/>
      <c r="BD168" s="1601"/>
      <c r="BE168" s="1601"/>
      <c r="BF168" s="1601"/>
      <c r="BG168" s="1601"/>
      <c r="BH168" s="1601"/>
      <c r="BI168" s="1601"/>
      <c r="BJ168" s="1601"/>
      <c r="BK168" s="1601"/>
      <c r="BL168" s="1601"/>
    </row>
    <row r="169" spans="1:104" ht="16.5" thickBot="1" x14ac:dyDescent="0.3">
      <c r="A169" s="1602"/>
      <c r="B169" s="1602"/>
      <c r="C169" s="1602"/>
      <c r="D169" s="1602"/>
      <c r="E169" s="1602"/>
      <c r="F169" s="1602"/>
      <c r="G169" s="1602"/>
      <c r="H169" s="1602"/>
      <c r="I169" s="1602"/>
      <c r="J169" s="1602"/>
      <c r="K169" s="1602"/>
      <c r="L169" s="1602"/>
      <c r="M169" s="1602"/>
      <c r="N169" s="1602"/>
      <c r="O169" s="1602"/>
      <c r="P169" s="1602"/>
      <c r="Q169" s="1602"/>
      <c r="R169" s="1602"/>
      <c r="S169" s="1602"/>
      <c r="T169" s="1602"/>
      <c r="U169" s="1602"/>
      <c r="V169" s="1602"/>
      <c r="W169" s="1602"/>
      <c r="X169" s="1602"/>
      <c r="Y169" s="1602"/>
      <c r="Z169" s="1602"/>
      <c r="AA169" s="1602"/>
      <c r="AB169" s="1602"/>
      <c r="AC169" s="1602"/>
      <c r="AD169" s="1602"/>
      <c r="AE169" s="1602"/>
      <c r="AF169" s="1602"/>
      <c r="AG169" s="1602"/>
      <c r="AH169" s="1602"/>
      <c r="AI169" s="1602"/>
      <c r="AJ169" s="1602"/>
      <c r="AK169" s="1602"/>
      <c r="AL169" s="1602"/>
      <c r="AM169" s="1602"/>
      <c r="AN169" s="1602"/>
      <c r="AO169" s="1602"/>
      <c r="AP169" s="1602"/>
      <c r="AQ169" s="1602"/>
      <c r="AR169" s="1602"/>
      <c r="AS169" s="1602"/>
      <c r="AT169" s="1602"/>
      <c r="AU169" s="1602"/>
      <c r="AV169" s="1602"/>
      <c r="AW169" s="1602"/>
      <c r="AX169" s="1602"/>
      <c r="AY169" s="1602"/>
      <c r="AZ169" s="1602"/>
      <c r="BA169" s="1602"/>
      <c r="BB169" s="1602"/>
      <c r="BC169" s="1602"/>
      <c r="BD169" s="1602"/>
      <c r="BE169" s="1602"/>
      <c r="BF169" s="1602"/>
      <c r="BG169" s="1602"/>
      <c r="BH169" s="1602"/>
      <c r="BI169" s="1602"/>
      <c r="BJ169" s="1602"/>
      <c r="BK169" s="1602"/>
      <c r="BL169" s="1602"/>
    </row>
    <row r="170" spans="1:104" ht="46.5" thickTop="1" x14ac:dyDescent="0.65">
      <c r="A170" s="1610" t="s">
        <v>72</v>
      </c>
      <c r="B170" s="1611"/>
      <c r="C170" s="1611"/>
      <c r="D170" s="1611"/>
      <c r="E170" s="1611"/>
      <c r="F170" s="1611"/>
      <c r="G170" s="1611"/>
      <c r="H170" s="1611"/>
      <c r="I170" s="1611"/>
      <c r="J170" s="1611"/>
      <c r="K170" s="1611"/>
      <c r="L170" s="1611"/>
      <c r="M170" s="1611"/>
      <c r="N170" s="1611"/>
      <c r="O170" s="1611"/>
      <c r="P170" s="1611"/>
      <c r="Q170" s="1611"/>
      <c r="R170" s="1611"/>
      <c r="S170" s="1611"/>
      <c r="T170" s="1611"/>
      <c r="U170" s="1611"/>
      <c r="V170" s="1611"/>
      <c r="W170" s="1611"/>
      <c r="X170" s="1611"/>
      <c r="Y170" s="1611"/>
      <c r="Z170" s="1611"/>
      <c r="AA170" s="1611"/>
      <c r="AB170" s="1611"/>
      <c r="AC170" s="1611"/>
      <c r="AD170" s="1611"/>
      <c r="AE170" s="1611"/>
      <c r="AF170" s="1611"/>
      <c r="AG170" s="1611"/>
      <c r="AH170" s="1611"/>
      <c r="AI170" s="1611"/>
      <c r="AJ170" s="1611"/>
      <c r="AK170" s="1611"/>
      <c r="AL170" s="1611"/>
      <c r="AM170" s="1611"/>
      <c r="AN170" s="1611"/>
      <c r="AO170" s="1611"/>
      <c r="AP170" s="1611"/>
      <c r="AQ170" s="1611"/>
      <c r="AR170" s="1611"/>
      <c r="AS170" s="1611"/>
      <c r="AT170" s="1611"/>
      <c r="AU170" s="1611"/>
      <c r="AV170" s="1611"/>
      <c r="AW170" s="1611"/>
      <c r="AX170" s="1611"/>
      <c r="AY170" s="1611"/>
      <c r="AZ170" s="1611"/>
      <c r="BA170" s="1611"/>
      <c r="BB170" s="1611"/>
      <c r="BC170" s="1611"/>
      <c r="BD170" s="1612"/>
      <c r="BE170" s="1603"/>
      <c r="BF170" s="1277"/>
      <c r="BG170" s="1277"/>
      <c r="BH170" s="1277"/>
      <c r="BI170" s="1277"/>
      <c r="BJ170" s="1277"/>
      <c r="BK170" s="1277"/>
      <c r="BL170" s="1277"/>
    </row>
    <row r="171" spans="1:104" s="500" customFormat="1" ht="23.25" x14ac:dyDescent="0.35">
      <c r="A171" s="1598" t="s">
        <v>653</v>
      </c>
      <c r="B171" s="1599"/>
      <c r="C171" s="1599"/>
      <c r="D171" s="1599"/>
      <c r="E171" s="1599"/>
      <c r="F171" s="1599"/>
      <c r="G171" s="1599" t="s">
        <v>384</v>
      </c>
      <c r="H171" s="1599"/>
      <c r="I171" s="1599"/>
      <c r="J171" s="1599"/>
      <c r="K171" s="1599"/>
      <c r="L171" s="1599"/>
      <c r="M171" s="1599"/>
      <c r="N171" s="1599"/>
      <c r="O171" s="1599"/>
      <c r="P171" s="1599"/>
      <c r="Q171" s="1599"/>
      <c r="R171" s="1599"/>
      <c r="S171" s="1599"/>
      <c r="T171" s="1599"/>
      <c r="U171" s="1599"/>
      <c r="V171" s="1599"/>
      <c r="W171" s="1599"/>
      <c r="X171" s="1599"/>
      <c r="Y171" s="1599"/>
      <c r="Z171" s="1599"/>
      <c r="AA171" s="1599"/>
      <c r="AB171" s="1599"/>
      <c r="AC171" s="1599"/>
      <c r="AD171" s="1599"/>
      <c r="AE171" s="1599"/>
      <c r="AF171" s="1599"/>
      <c r="AG171" s="1599" t="s">
        <v>73</v>
      </c>
      <c r="AH171" s="1599"/>
      <c r="AI171" s="1599"/>
      <c r="AJ171" s="1599"/>
      <c r="AK171" s="1599"/>
      <c r="AL171" s="1599"/>
      <c r="AM171" s="1599"/>
      <c r="AN171" s="1599"/>
      <c r="AO171" s="1599"/>
      <c r="AP171" s="1599"/>
      <c r="AQ171" s="1599"/>
      <c r="AR171" s="1599"/>
      <c r="AS171" s="1599"/>
      <c r="AT171" s="1599"/>
      <c r="AU171" s="1599"/>
      <c r="AV171" s="1599"/>
      <c r="AW171" s="1599"/>
      <c r="AX171" s="1599"/>
      <c r="AY171" s="1599"/>
      <c r="AZ171" s="1599"/>
      <c r="BA171" s="1599"/>
      <c r="BB171" s="1599"/>
      <c r="BC171" s="1599"/>
      <c r="BD171" s="1613"/>
      <c r="BE171" s="1603"/>
      <c r="BF171" s="1277"/>
      <c r="BG171" s="1277"/>
      <c r="BH171" s="1277"/>
      <c r="BI171" s="1277"/>
      <c r="BJ171" s="1277"/>
      <c r="BK171" s="1277"/>
      <c r="BL171" s="1277"/>
      <c r="BM171" s="87"/>
      <c r="BN171" s="87"/>
      <c r="BO171" s="87"/>
      <c r="BP171" s="87"/>
      <c r="BQ171" s="87"/>
      <c r="BR171" s="87"/>
      <c r="BS171" s="87"/>
      <c r="BT171" s="87"/>
      <c r="BU171" s="87"/>
      <c r="BV171" s="87"/>
      <c r="BW171" s="87"/>
      <c r="BX171" s="87"/>
      <c r="BY171" s="87"/>
      <c r="BZ171" s="87"/>
      <c r="CA171" s="87"/>
      <c r="CB171" s="87"/>
      <c r="CC171" s="87"/>
      <c r="CD171" s="87"/>
      <c r="CE171" s="87"/>
      <c r="CF171" s="87"/>
      <c r="CG171" s="87"/>
      <c r="CH171" s="87"/>
      <c r="CI171" s="87"/>
      <c r="CJ171" s="87"/>
      <c r="CK171" s="87"/>
      <c r="CL171" s="87"/>
      <c r="CM171" s="87"/>
      <c r="CN171" s="87"/>
      <c r="CO171" s="87"/>
      <c r="CP171" s="87"/>
      <c r="CQ171" s="87"/>
      <c r="CR171" s="87"/>
      <c r="CS171" s="87"/>
      <c r="CT171" s="87"/>
      <c r="CU171" s="87"/>
      <c r="CV171" s="87"/>
      <c r="CW171" s="87"/>
      <c r="CX171" s="87"/>
      <c r="CY171" s="87"/>
      <c r="CZ171" s="87"/>
    </row>
    <row r="172" spans="1:104" s="500" customFormat="1" ht="23.25" x14ac:dyDescent="0.35">
      <c r="A172" s="1598"/>
      <c r="B172" s="1599"/>
      <c r="C172" s="1599"/>
      <c r="D172" s="1599"/>
      <c r="E172" s="1599"/>
      <c r="F172" s="1599"/>
      <c r="G172" s="1599"/>
      <c r="H172" s="1599"/>
      <c r="I172" s="1599"/>
      <c r="J172" s="1599"/>
      <c r="K172" s="1599"/>
      <c r="L172" s="1599"/>
      <c r="M172" s="1599"/>
      <c r="N172" s="1599"/>
      <c r="O172" s="1599"/>
      <c r="P172" s="1599"/>
      <c r="Q172" s="1599"/>
      <c r="R172" s="1599"/>
      <c r="S172" s="1599"/>
      <c r="T172" s="1599"/>
      <c r="U172" s="1599"/>
      <c r="V172" s="1599"/>
      <c r="W172" s="1599"/>
      <c r="X172" s="1599"/>
      <c r="Y172" s="1599"/>
      <c r="Z172" s="1599"/>
      <c r="AA172" s="1599"/>
      <c r="AB172" s="1599"/>
      <c r="AC172" s="1599"/>
      <c r="AD172" s="1599"/>
      <c r="AE172" s="1599"/>
      <c r="AF172" s="1599"/>
      <c r="AG172" s="1599" t="s">
        <v>74</v>
      </c>
      <c r="AH172" s="1599"/>
      <c r="AI172" s="1599"/>
      <c r="AJ172" s="1599"/>
      <c r="AK172" s="1599"/>
      <c r="AL172" s="1599"/>
      <c r="AM172" s="1599"/>
      <c r="AN172" s="1599" t="s">
        <v>75</v>
      </c>
      <c r="AO172" s="1599"/>
      <c r="AP172" s="1599"/>
      <c r="AQ172" s="1599"/>
      <c r="AR172" s="1599"/>
      <c r="AS172" s="1599"/>
      <c r="AT172" s="1599"/>
      <c r="AU172" s="1599" t="s">
        <v>76</v>
      </c>
      <c r="AV172" s="1599"/>
      <c r="AW172" s="1599"/>
      <c r="AX172" s="1599"/>
      <c r="AY172" s="1599"/>
      <c r="AZ172" s="1599"/>
      <c r="BA172" s="1599"/>
      <c r="BB172" s="1599"/>
      <c r="BC172" s="1599"/>
      <c r="BD172" s="1613"/>
      <c r="BE172" s="1603"/>
      <c r="BF172" s="1277"/>
      <c r="BG172" s="1277"/>
      <c r="BH172" s="1277"/>
      <c r="BI172" s="1277"/>
      <c r="BJ172" s="1277"/>
      <c r="BK172" s="1277"/>
      <c r="BL172" s="1277"/>
      <c r="BM172" s="87"/>
      <c r="BN172" s="87"/>
      <c r="BO172" s="87"/>
      <c r="BP172" s="87"/>
      <c r="BQ172" s="87"/>
      <c r="BR172" s="87"/>
      <c r="BS172" s="87"/>
      <c r="BT172" s="87"/>
      <c r="BU172" s="87"/>
      <c r="BV172" s="87"/>
      <c r="BW172" s="87"/>
      <c r="BX172" s="87"/>
      <c r="BY172" s="87"/>
      <c r="BZ172" s="87"/>
      <c r="CA172" s="87"/>
      <c r="CB172" s="87"/>
      <c r="CC172" s="87"/>
      <c r="CD172" s="87"/>
      <c r="CE172" s="87"/>
      <c r="CF172" s="87"/>
      <c r="CG172" s="87"/>
      <c r="CH172" s="87"/>
      <c r="CI172" s="87"/>
      <c r="CJ172" s="87"/>
      <c r="CK172" s="87"/>
      <c r="CL172" s="87"/>
      <c r="CM172" s="87"/>
      <c r="CN172" s="87"/>
      <c r="CO172" s="87"/>
      <c r="CP172" s="87"/>
      <c r="CQ172" s="87"/>
      <c r="CR172" s="87"/>
      <c r="CS172" s="87"/>
      <c r="CT172" s="87"/>
      <c r="CU172" s="87"/>
      <c r="CV172" s="87"/>
      <c r="CW172" s="87"/>
      <c r="CX172" s="87"/>
      <c r="CY172" s="87"/>
      <c r="CZ172" s="87"/>
    </row>
    <row r="173" spans="1:104" s="500" customFormat="1" ht="23.25" x14ac:dyDescent="0.35">
      <c r="A173" s="1598"/>
      <c r="B173" s="1599"/>
      <c r="C173" s="1599"/>
      <c r="D173" s="1599"/>
      <c r="E173" s="1599"/>
      <c r="F173" s="1599"/>
      <c r="G173" s="1599"/>
      <c r="H173" s="1599"/>
      <c r="I173" s="1599"/>
      <c r="J173" s="1599"/>
      <c r="K173" s="1599"/>
      <c r="L173" s="1599"/>
      <c r="M173" s="1599"/>
      <c r="N173" s="1599"/>
      <c r="O173" s="1599"/>
      <c r="P173" s="1599"/>
      <c r="Q173" s="1599"/>
      <c r="R173" s="1599"/>
      <c r="S173" s="1599"/>
      <c r="T173" s="1599"/>
      <c r="U173" s="1599"/>
      <c r="V173" s="1599"/>
      <c r="W173" s="1599"/>
      <c r="X173" s="1599"/>
      <c r="Y173" s="1599"/>
      <c r="Z173" s="1599"/>
      <c r="AA173" s="1599"/>
      <c r="AB173" s="1599"/>
      <c r="AC173" s="1599"/>
      <c r="AD173" s="1599"/>
      <c r="AE173" s="1599"/>
      <c r="AF173" s="1599"/>
      <c r="AG173" s="1599"/>
      <c r="AH173" s="1599"/>
      <c r="AI173" s="1599"/>
      <c r="AJ173" s="1599"/>
      <c r="AK173" s="1599"/>
      <c r="AL173" s="1599"/>
      <c r="AM173" s="1599"/>
      <c r="AN173" s="1599" t="s">
        <v>250</v>
      </c>
      <c r="AO173" s="1599"/>
      <c r="AP173" s="1599"/>
      <c r="AQ173" s="1599"/>
      <c r="AR173" s="1599"/>
      <c r="AS173" s="1599"/>
      <c r="AT173" s="1599"/>
      <c r="AU173" s="1599" t="s">
        <v>77</v>
      </c>
      <c r="AV173" s="1599"/>
      <c r="AW173" s="1599"/>
      <c r="AX173" s="1599"/>
      <c r="AY173" s="1599"/>
      <c r="AZ173" s="1599"/>
      <c r="BA173" s="1599"/>
      <c r="BB173" s="1599"/>
      <c r="BC173" s="1599"/>
      <c r="BD173" s="1613"/>
      <c r="BE173" s="1603"/>
      <c r="BF173" s="1277"/>
      <c r="BG173" s="1277"/>
      <c r="BH173" s="1277"/>
      <c r="BI173" s="1277"/>
      <c r="BJ173" s="1277"/>
      <c r="BK173" s="1277"/>
      <c r="BL173" s="1277"/>
      <c r="BM173" s="87"/>
      <c r="BN173" s="87"/>
      <c r="BO173" s="87"/>
      <c r="BP173" s="87"/>
      <c r="BQ173" s="87"/>
      <c r="BR173" s="87"/>
      <c r="BS173" s="87"/>
      <c r="BT173" s="87"/>
      <c r="BU173" s="87"/>
      <c r="BV173" s="87"/>
      <c r="BW173" s="87"/>
      <c r="BX173" s="87"/>
      <c r="BY173" s="87"/>
      <c r="BZ173" s="87"/>
      <c r="CA173" s="87"/>
      <c r="CB173" s="87"/>
      <c r="CC173" s="87"/>
      <c r="CD173" s="87"/>
      <c r="CE173" s="87"/>
      <c r="CF173" s="87"/>
      <c r="CG173" s="87"/>
      <c r="CH173" s="87"/>
      <c r="CI173" s="87"/>
      <c r="CJ173" s="87"/>
      <c r="CK173" s="87"/>
      <c r="CL173" s="87"/>
      <c r="CM173" s="87"/>
      <c r="CN173" s="87"/>
      <c r="CO173" s="87"/>
      <c r="CP173" s="87"/>
      <c r="CQ173" s="87"/>
      <c r="CR173" s="87"/>
      <c r="CS173" s="87"/>
      <c r="CT173" s="87"/>
      <c r="CU173" s="87"/>
      <c r="CV173" s="87"/>
      <c r="CW173" s="87"/>
      <c r="CX173" s="87"/>
      <c r="CY173" s="87"/>
      <c r="CZ173" s="87"/>
    </row>
    <row r="174" spans="1:104" s="500" customFormat="1" ht="23.25" x14ac:dyDescent="0.35">
      <c r="A174" s="1598">
        <v>0</v>
      </c>
      <c r="B174" s="1599"/>
      <c r="C174" s="1599"/>
      <c r="D174" s="1599"/>
      <c r="E174" s="1599"/>
      <c r="F174" s="1599"/>
      <c r="G174" s="1592" t="s">
        <v>434</v>
      </c>
      <c r="H174" s="1593"/>
      <c r="I174" s="1593"/>
      <c r="J174" s="1593"/>
      <c r="K174" s="1593"/>
      <c r="L174" s="1593"/>
      <c r="M174" s="1593"/>
      <c r="N174" s="1593"/>
      <c r="O174" s="1593"/>
      <c r="P174" s="1593"/>
      <c r="Q174" s="1593"/>
      <c r="R174" s="1593"/>
      <c r="S174" s="1593"/>
      <c r="T174" s="1593"/>
      <c r="U174" s="1593"/>
      <c r="V174" s="1593"/>
      <c r="W174" s="1593"/>
      <c r="X174" s="1593"/>
      <c r="Y174" s="1593"/>
      <c r="Z174" s="1593"/>
      <c r="AA174" s="1593"/>
      <c r="AB174" s="1593"/>
      <c r="AC174" s="1593"/>
      <c r="AD174" s="1593"/>
      <c r="AE174" s="1593"/>
      <c r="AF174" s="1594"/>
      <c r="AG174" s="1599">
        <v>0</v>
      </c>
      <c r="AH174" s="1599"/>
      <c r="AI174" s="1599"/>
      <c r="AJ174" s="1599"/>
      <c r="AK174" s="1599"/>
      <c r="AL174" s="1599"/>
      <c r="AM174" s="1599"/>
      <c r="AN174" s="1604"/>
      <c r="AO174" s="1604"/>
      <c r="AP174" s="1604"/>
      <c r="AQ174" s="1604"/>
      <c r="AR174" s="1604"/>
      <c r="AS174" s="1604"/>
      <c r="AT174" s="1604"/>
      <c r="AU174" s="1608">
        <f t="shared" ref="AU174:AU195" si="14" xml:space="preserve"> IF((ISBLANK(AN174)),AG174,AN174)</f>
        <v>0</v>
      </c>
      <c r="AV174" s="1608"/>
      <c r="AW174" s="1608"/>
      <c r="AX174" s="1608"/>
      <c r="AY174" s="1608"/>
      <c r="AZ174" s="1608"/>
      <c r="BA174" s="1608"/>
      <c r="BB174" s="1608"/>
      <c r="BC174" s="1608"/>
      <c r="BD174" s="1609"/>
      <c r="BE174" s="1603"/>
      <c r="BF174" s="1277"/>
      <c r="BG174" s="1277"/>
      <c r="BH174" s="1277"/>
      <c r="BI174" s="1277"/>
      <c r="BJ174" s="1277"/>
      <c r="BK174" s="1277"/>
      <c r="BL174" s="1277"/>
      <c r="BM174" s="87"/>
      <c r="BN174" s="87"/>
      <c r="BO174" s="87"/>
      <c r="BP174" s="87"/>
      <c r="BQ174" s="87"/>
      <c r="BR174" s="87"/>
      <c r="BS174" s="87"/>
      <c r="BT174" s="87"/>
      <c r="BU174" s="87"/>
      <c r="BV174" s="87"/>
      <c r="BW174" s="87"/>
      <c r="BX174" s="87"/>
      <c r="BY174" s="87"/>
      <c r="BZ174" s="87"/>
      <c r="CA174" s="87"/>
      <c r="CB174" s="87"/>
      <c r="CC174" s="87"/>
      <c r="CD174" s="87"/>
      <c r="CE174" s="87"/>
      <c r="CF174" s="87"/>
      <c r="CG174" s="87"/>
      <c r="CH174" s="87"/>
      <c r="CI174" s="87"/>
      <c r="CJ174" s="87"/>
      <c r="CK174" s="87"/>
      <c r="CL174" s="87"/>
      <c r="CM174" s="87"/>
      <c r="CN174" s="87"/>
      <c r="CO174" s="87"/>
      <c r="CP174" s="87"/>
      <c r="CQ174" s="87"/>
      <c r="CR174" s="87"/>
      <c r="CS174" s="87"/>
      <c r="CT174" s="87"/>
      <c r="CU174" s="87"/>
      <c r="CV174" s="87"/>
      <c r="CW174" s="87"/>
      <c r="CX174" s="87"/>
      <c r="CY174" s="87"/>
      <c r="CZ174" s="87"/>
    </row>
    <row r="175" spans="1:104" s="500" customFormat="1" ht="23.25" x14ac:dyDescent="0.35">
      <c r="A175" s="1598">
        <v>1</v>
      </c>
      <c r="B175" s="1599"/>
      <c r="C175" s="1599"/>
      <c r="D175" s="1599"/>
      <c r="E175" s="1599"/>
      <c r="F175" s="1599"/>
      <c r="G175" s="1592" t="s">
        <v>78</v>
      </c>
      <c r="H175" s="1593"/>
      <c r="I175" s="1593"/>
      <c r="J175" s="1593"/>
      <c r="K175" s="1593"/>
      <c r="L175" s="1593"/>
      <c r="M175" s="1593"/>
      <c r="N175" s="1593"/>
      <c r="O175" s="1593"/>
      <c r="P175" s="1593"/>
      <c r="Q175" s="1593"/>
      <c r="R175" s="1593"/>
      <c r="S175" s="1593"/>
      <c r="T175" s="1593"/>
      <c r="U175" s="1593"/>
      <c r="V175" s="1593"/>
      <c r="W175" s="1593"/>
      <c r="X175" s="1593"/>
      <c r="Y175" s="1593"/>
      <c r="Z175" s="1593"/>
      <c r="AA175" s="1593"/>
      <c r="AB175" s="1593"/>
      <c r="AC175" s="1593"/>
      <c r="AD175" s="1593"/>
      <c r="AE175" s="1593"/>
      <c r="AF175" s="1594"/>
      <c r="AG175" s="1599">
        <v>75</v>
      </c>
      <c r="AH175" s="1599"/>
      <c r="AI175" s="1599"/>
      <c r="AJ175" s="1599"/>
      <c r="AK175" s="1599"/>
      <c r="AL175" s="1599"/>
      <c r="AM175" s="1599"/>
      <c r="AN175" s="1604"/>
      <c r="AO175" s="1604"/>
      <c r="AP175" s="1604"/>
      <c r="AQ175" s="1604"/>
      <c r="AR175" s="1604"/>
      <c r="AS175" s="1604"/>
      <c r="AT175" s="1604"/>
      <c r="AU175" s="1608">
        <f t="shared" si="14"/>
        <v>75</v>
      </c>
      <c r="AV175" s="1608"/>
      <c r="AW175" s="1608"/>
      <c r="AX175" s="1608"/>
      <c r="AY175" s="1608"/>
      <c r="AZ175" s="1608"/>
      <c r="BA175" s="1608"/>
      <c r="BB175" s="1608"/>
      <c r="BC175" s="1608"/>
      <c r="BD175" s="1609"/>
      <c r="BE175" s="1603"/>
      <c r="BF175" s="1277"/>
      <c r="BG175" s="1277"/>
      <c r="BH175" s="1277"/>
      <c r="BI175" s="1277"/>
      <c r="BJ175" s="1277"/>
      <c r="BK175" s="1277"/>
      <c r="BL175" s="1277"/>
      <c r="BM175" s="87"/>
      <c r="BN175" s="87"/>
      <c r="BO175" s="87"/>
      <c r="BP175" s="87"/>
      <c r="BQ175" s="87"/>
      <c r="BR175" s="87"/>
      <c r="BS175" s="87"/>
      <c r="BT175" s="87"/>
      <c r="BU175" s="87"/>
      <c r="BV175" s="87"/>
      <c r="BW175" s="87"/>
      <c r="BX175" s="87"/>
      <c r="BY175" s="87"/>
      <c r="BZ175" s="87"/>
      <c r="CA175" s="87"/>
      <c r="CB175" s="87"/>
      <c r="CC175" s="87"/>
      <c r="CD175" s="87"/>
      <c r="CE175" s="87"/>
      <c r="CF175" s="87"/>
      <c r="CG175" s="87"/>
      <c r="CH175" s="87"/>
      <c r="CI175" s="87"/>
      <c r="CJ175" s="87"/>
      <c r="CK175" s="87"/>
      <c r="CL175" s="87"/>
      <c r="CM175" s="87"/>
      <c r="CN175" s="87"/>
      <c r="CO175" s="87"/>
      <c r="CP175" s="87"/>
      <c r="CQ175" s="87"/>
      <c r="CR175" s="87"/>
      <c r="CS175" s="87"/>
      <c r="CT175" s="87"/>
      <c r="CU175" s="87"/>
      <c r="CV175" s="87"/>
      <c r="CW175" s="87"/>
      <c r="CX175" s="87"/>
      <c r="CY175" s="87"/>
      <c r="CZ175" s="87"/>
    </row>
    <row r="176" spans="1:104" s="500" customFormat="1" ht="23.25" x14ac:dyDescent="0.35">
      <c r="A176" s="1598">
        <v>2</v>
      </c>
      <c r="B176" s="1599"/>
      <c r="C176" s="1599"/>
      <c r="D176" s="1599"/>
      <c r="E176" s="1599"/>
      <c r="F176" s="1599"/>
      <c r="G176" s="1592" t="s">
        <v>79</v>
      </c>
      <c r="H176" s="1593"/>
      <c r="I176" s="1593"/>
      <c r="J176" s="1593"/>
      <c r="K176" s="1593"/>
      <c r="L176" s="1593"/>
      <c r="M176" s="1593"/>
      <c r="N176" s="1593"/>
      <c r="O176" s="1593"/>
      <c r="P176" s="1593"/>
      <c r="Q176" s="1593"/>
      <c r="R176" s="1593"/>
      <c r="S176" s="1593"/>
      <c r="T176" s="1593"/>
      <c r="U176" s="1593"/>
      <c r="V176" s="1593"/>
      <c r="W176" s="1593"/>
      <c r="X176" s="1593"/>
      <c r="Y176" s="1593"/>
      <c r="Z176" s="1593"/>
      <c r="AA176" s="1593"/>
      <c r="AB176" s="1593"/>
      <c r="AC176" s="1593"/>
      <c r="AD176" s="1593"/>
      <c r="AE176" s="1593"/>
      <c r="AF176" s="1594"/>
      <c r="AG176" s="1599">
        <v>85</v>
      </c>
      <c r="AH176" s="1599"/>
      <c r="AI176" s="1599"/>
      <c r="AJ176" s="1599"/>
      <c r="AK176" s="1599"/>
      <c r="AL176" s="1599"/>
      <c r="AM176" s="1599"/>
      <c r="AN176" s="1604"/>
      <c r="AO176" s="1604"/>
      <c r="AP176" s="1604"/>
      <c r="AQ176" s="1604"/>
      <c r="AR176" s="1604"/>
      <c r="AS176" s="1604"/>
      <c r="AT176" s="1604"/>
      <c r="AU176" s="1608">
        <f t="shared" si="14"/>
        <v>85</v>
      </c>
      <c r="AV176" s="1608"/>
      <c r="AW176" s="1608"/>
      <c r="AX176" s="1608"/>
      <c r="AY176" s="1608"/>
      <c r="AZ176" s="1608"/>
      <c r="BA176" s="1608"/>
      <c r="BB176" s="1608"/>
      <c r="BC176" s="1608"/>
      <c r="BD176" s="1609"/>
      <c r="BE176" s="1603"/>
      <c r="BF176" s="1277"/>
      <c r="BG176" s="1277"/>
      <c r="BH176" s="1277"/>
      <c r="BI176" s="1277"/>
      <c r="BJ176" s="1277"/>
      <c r="BK176" s="1277"/>
      <c r="BL176" s="1277"/>
      <c r="BM176" s="87"/>
      <c r="BN176" s="87"/>
      <c r="BO176" s="87"/>
      <c r="BP176" s="87"/>
      <c r="BQ176" s="87"/>
      <c r="BR176" s="87"/>
      <c r="BS176" s="87"/>
      <c r="BT176" s="87"/>
      <c r="BU176" s="87"/>
      <c r="BV176" s="87"/>
      <c r="BW176" s="87"/>
      <c r="BX176" s="87"/>
      <c r="BY176" s="87"/>
      <c r="BZ176" s="87"/>
      <c r="CA176" s="87"/>
      <c r="CB176" s="87"/>
      <c r="CC176" s="87"/>
      <c r="CD176" s="87"/>
      <c r="CE176" s="87"/>
      <c r="CF176" s="87"/>
      <c r="CG176" s="87"/>
      <c r="CH176" s="87"/>
      <c r="CI176" s="87"/>
      <c r="CJ176" s="87"/>
      <c r="CK176" s="87"/>
      <c r="CL176" s="87"/>
      <c r="CM176" s="87"/>
      <c r="CN176" s="87"/>
      <c r="CO176" s="87"/>
      <c r="CP176" s="87"/>
      <c r="CQ176" s="87"/>
      <c r="CR176" s="87"/>
      <c r="CS176" s="87"/>
      <c r="CT176" s="87"/>
      <c r="CU176" s="87"/>
      <c r="CV176" s="87"/>
      <c r="CW176" s="87"/>
      <c r="CX176" s="87"/>
      <c r="CY176" s="87"/>
      <c r="CZ176" s="87"/>
    </row>
    <row r="177" spans="1:104" s="500" customFormat="1" ht="23.25" x14ac:dyDescent="0.35">
      <c r="A177" s="1598">
        <v>3</v>
      </c>
      <c r="B177" s="1599"/>
      <c r="C177" s="1599"/>
      <c r="D177" s="1599"/>
      <c r="E177" s="1599"/>
      <c r="F177" s="1599"/>
      <c r="G177" s="1592" t="s">
        <v>80</v>
      </c>
      <c r="H177" s="1593"/>
      <c r="I177" s="1593"/>
      <c r="J177" s="1593"/>
      <c r="K177" s="1593"/>
      <c r="L177" s="1593"/>
      <c r="M177" s="1593"/>
      <c r="N177" s="1593"/>
      <c r="O177" s="1593"/>
      <c r="P177" s="1593"/>
      <c r="Q177" s="1593"/>
      <c r="R177" s="1593"/>
      <c r="S177" s="1593"/>
      <c r="T177" s="1593"/>
      <c r="U177" s="1593"/>
      <c r="V177" s="1593"/>
      <c r="W177" s="1593"/>
      <c r="X177" s="1593"/>
      <c r="Y177" s="1593"/>
      <c r="Z177" s="1593"/>
      <c r="AA177" s="1593"/>
      <c r="AB177" s="1593"/>
      <c r="AC177" s="1593"/>
      <c r="AD177" s="1593"/>
      <c r="AE177" s="1593"/>
      <c r="AF177" s="1594"/>
      <c r="AG177" s="1599">
        <v>50</v>
      </c>
      <c r="AH177" s="1599"/>
      <c r="AI177" s="1599"/>
      <c r="AJ177" s="1599"/>
      <c r="AK177" s="1599"/>
      <c r="AL177" s="1599"/>
      <c r="AM177" s="1599"/>
      <c r="AN177" s="1604"/>
      <c r="AO177" s="1604"/>
      <c r="AP177" s="1604"/>
      <c r="AQ177" s="1604"/>
      <c r="AR177" s="1604"/>
      <c r="AS177" s="1604"/>
      <c r="AT177" s="1604"/>
      <c r="AU177" s="1608">
        <f t="shared" si="14"/>
        <v>50</v>
      </c>
      <c r="AV177" s="1608"/>
      <c r="AW177" s="1608"/>
      <c r="AX177" s="1608"/>
      <c r="AY177" s="1608"/>
      <c r="AZ177" s="1608"/>
      <c r="BA177" s="1608"/>
      <c r="BB177" s="1608"/>
      <c r="BC177" s="1608"/>
      <c r="BD177" s="1609"/>
      <c r="BE177" s="1603"/>
      <c r="BF177" s="1277"/>
      <c r="BG177" s="1277"/>
      <c r="BH177" s="1277"/>
      <c r="BI177" s="1277"/>
      <c r="BJ177" s="1277"/>
      <c r="BK177" s="1277"/>
      <c r="BL177" s="1277"/>
      <c r="BM177" s="87"/>
      <c r="BN177" s="87"/>
      <c r="BO177" s="87"/>
      <c r="BP177" s="87"/>
      <c r="BQ177" s="87"/>
      <c r="BR177" s="87"/>
      <c r="BS177" s="87"/>
      <c r="BT177" s="87"/>
      <c r="BU177" s="87"/>
      <c r="BV177" s="87"/>
      <c r="BW177" s="87"/>
      <c r="BX177" s="87"/>
      <c r="BY177" s="87"/>
      <c r="BZ177" s="87"/>
      <c r="CA177" s="87"/>
      <c r="CB177" s="87"/>
      <c r="CC177" s="87"/>
      <c r="CD177" s="87"/>
      <c r="CE177" s="87"/>
      <c r="CF177" s="87"/>
      <c r="CG177" s="87"/>
      <c r="CH177" s="87"/>
      <c r="CI177" s="87"/>
      <c r="CJ177" s="87"/>
      <c r="CK177" s="87"/>
      <c r="CL177" s="87"/>
      <c r="CM177" s="87"/>
      <c r="CN177" s="87"/>
      <c r="CO177" s="87"/>
      <c r="CP177" s="87"/>
      <c r="CQ177" s="87"/>
      <c r="CR177" s="87"/>
      <c r="CS177" s="87"/>
      <c r="CT177" s="87"/>
      <c r="CU177" s="87"/>
      <c r="CV177" s="87"/>
      <c r="CW177" s="87"/>
      <c r="CX177" s="87"/>
      <c r="CY177" s="87"/>
      <c r="CZ177" s="87"/>
    </row>
    <row r="178" spans="1:104" s="500" customFormat="1" ht="23.25" x14ac:dyDescent="0.35">
      <c r="A178" s="1598">
        <v>4</v>
      </c>
      <c r="B178" s="1599"/>
      <c r="C178" s="1599"/>
      <c r="D178" s="1599"/>
      <c r="E178" s="1599"/>
      <c r="F178" s="1599"/>
      <c r="G178" s="1592" t="s">
        <v>81</v>
      </c>
      <c r="H178" s="1593"/>
      <c r="I178" s="1593"/>
      <c r="J178" s="1593"/>
      <c r="K178" s="1593"/>
      <c r="L178" s="1593"/>
      <c r="M178" s="1593"/>
      <c r="N178" s="1593"/>
      <c r="O178" s="1593"/>
      <c r="P178" s="1593"/>
      <c r="Q178" s="1593"/>
      <c r="R178" s="1593"/>
      <c r="S178" s="1593"/>
      <c r="T178" s="1593"/>
      <c r="U178" s="1593"/>
      <c r="V178" s="1593"/>
      <c r="W178" s="1593"/>
      <c r="X178" s="1593"/>
      <c r="Y178" s="1593"/>
      <c r="Z178" s="1593"/>
      <c r="AA178" s="1593"/>
      <c r="AB178" s="1593"/>
      <c r="AC178" s="1593"/>
      <c r="AD178" s="1593"/>
      <c r="AE178" s="1593"/>
      <c r="AF178" s="1594"/>
      <c r="AG178" s="1599">
        <v>70</v>
      </c>
      <c r="AH178" s="1599"/>
      <c r="AI178" s="1599"/>
      <c r="AJ178" s="1599"/>
      <c r="AK178" s="1599"/>
      <c r="AL178" s="1599"/>
      <c r="AM178" s="1599"/>
      <c r="AN178" s="1604"/>
      <c r="AO178" s="1604"/>
      <c r="AP178" s="1604"/>
      <c r="AQ178" s="1604"/>
      <c r="AR178" s="1604"/>
      <c r="AS178" s="1604"/>
      <c r="AT178" s="1604"/>
      <c r="AU178" s="1608">
        <f t="shared" si="14"/>
        <v>70</v>
      </c>
      <c r="AV178" s="1608"/>
      <c r="AW178" s="1608"/>
      <c r="AX178" s="1608"/>
      <c r="AY178" s="1608"/>
      <c r="AZ178" s="1608"/>
      <c r="BA178" s="1608"/>
      <c r="BB178" s="1608"/>
      <c r="BC178" s="1608"/>
      <c r="BD178" s="1609"/>
      <c r="BE178" s="1603"/>
      <c r="BF178" s="1277"/>
      <c r="BG178" s="1277"/>
      <c r="BH178" s="1277"/>
      <c r="BI178" s="1277"/>
      <c r="BJ178" s="1277"/>
      <c r="BK178" s="1277"/>
      <c r="BL178" s="1277"/>
      <c r="BM178" s="87"/>
      <c r="BN178" s="87"/>
      <c r="BO178" s="87"/>
      <c r="BP178" s="87"/>
      <c r="BQ178" s="87"/>
      <c r="BR178" s="87"/>
      <c r="BS178" s="87"/>
      <c r="BT178" s="87"/>
      <c r="BU178" s="87"/>
      <c r="BV178" s="87"/>
      <c r="BW178" s="87"/>
      <c r="BX178" s="87"/>
      <c r="BY178" s="87"/>
      <c r="BZ178" s="87"/>
      <c r="CA178" s="87"/>
      <c r="CB178" s="87"/>
      <c r="CC178" s="87"/>
      <c r="CD178" s="87"/>
      <c r="CE178" s="87"/>
      <c r="CF178" s="87"/>
      <c r="CG178" s="87"/>
      <c r="CH178" s="87"/>
      <c r="CI178" s="87"/>
      <c r="CJ178" s="87"/>
      <c r="CK178" s="87"/>
      <c r="CL178" s="87"/>
      <c r="CM178" s="87"/>
      <c r="CN178" s="87"/>
      <c r="CO178" s="87"/>
      <c r="CP178" s="87"/>
      <c r="CQ178" s="87"/>
      <c r="CR178" s="87"/>
      <c r="CS178" s="87"/>
      <c r="CT178" s="87"/>
      <c r="CU178" s="87"/>
      <c r="CV178" s="87"/>
      <c r="CW178" s="87"/>
      <c r="CX178" s="87"/>
      <c r="CY178" s="87"/>
      <c r="CZ178" s="87"/>
    </row>
    <row r="179" spans="1:104" s="500" customFormat="1" ht="23.25" x14ac:dyDescent="0.35">
      <c r="A179" s="1598">
        <v>5</v>
      </c>
      <c r="B179" s="1599"/>
      <c r="C179" s="1599"/>
      <c r="D179" s="1599"/>
      <c r="E179" s="1599"/>
      <c r="F179" s="1599"/>
      <c r="G179" s="1592" t="s">
        <v>82</v>
      </c>
      <c r="H179" s="1593"/>
      <c r="I179" s="1593"/>
      <c r="J179" s="1593"/>
      <c r="K179" s="1593"/>
      <c r="L179" s="1593"/>
      <c r="M179" s="1593"/>
      <c r="N179" s="1593"/>
      <c r="O179" s="1593"/>
      <c r="P179" s="1593"/>
      <c r="Q179" s="1593"/>
      <c r="R179" s="1593"/>
      <c r="S179" s="1593"/>
      <c r="T179" s="1593"/>
      <c r="U179" s="1593"/>
      <c r="V179" s="1593"/>
      <c r="W179" s="1593"/>
      <c r="X179" s="1593"/>
      <c r="Y179" s="1593"/>
      <c r="Z179" s="1593"/>
      <c r="AA179" s="1593"/>
      <c r="AB179" s="1593"/>
      <c r="AC179" s="1593"/>
      <c r="AD179" s="1593"/>
      <c r="AE179" s="1593"/>
      <c r="AF179" s="1594"/>
      <c r="AG179" s="1599">
        <v>85</v>
      </c>
      <c r="AH179" s="1599"/>
      <c r="AI179" s="1599"/>
      <c r="AJ179" s="1599"/>
      <c r="AK179" s="1599"/>
      <c r="AL179" s="1599"/>
      <c r="AM179" s="1599"/>
      <c r="AN179" s="1604"/>
      <c r="AO179" s="1604"/>
      <c r="AP179" s="1604"/>
      <c r="AQ179" s="1604"/>
      <c r="AR179" s="1604"/>
      <c r="AS179" s="1604"/>
      <c r="AT179" s="1604"/>
      <c r="AU179" s="1608">
        <f t="shared" si="14"/>
        <v>85</v>
      </c>
      <c r="AV179" s="1608"/>
      <c r="AW179" s="1608"/>
      <c r="AX179" s="1608"/>
      <c r="AY179" s="1608"/>
      <c r="AZ179" s="1608"/>
      <c r="BA179" s="1608"/>
      <c r="BB179" s="1608"/>
      <c r="BC179" s="1608"/>
      <c r="BD179" s="1609"/>
      <c r="BE179" s="1603"/>
      <c r="BF179" s="1277"/>
      <c r="BG179" s="1277"/>
      <c r="BH179" s="1277"/>
      <c r="BI179" s="1277"/>
      <c r="BJ179" s="1277"/>
      <c r="BK179" s="1277"/>
      <c r="BL179" s="1277"/>
      <c r="BM179" s="87"/>
      <c r="BN179" s="87"/>
      <c r="BO179" s="87"/>
      <c r="BP179" s="87"/>
      <c r="BQ179" s="87"/>
      <c r="BR179" s="87"/>
      <c r="BS179" s="87"/>
      <c r="BT179" s="87"/>
      <c r="BU179" s="87"/>
      <c r="BV179" s="87"/>
      <c r="BW179" s="87"/>
      <c r="BX179" s="87"/>
      <c r="BY179" s="87"/>
      <c r="BZ179" s="87"/>
      <c r="CA179" s="87"/>
      <c r="CB179" s="87"/>
      <c r="CC179" s="87"/>
      <c r="CD179" s="87"/>
      <c r="CE179" s="87"/>
      <c r="CF179" s="87"/>
      <c r="CG179" s="87"/>
      <c r="CH179" s="87"/>
      <c r="CI179" s="87"/>
      <c r="CJ179" s="87"/>
      <c r="CK179" s="87"/>
      <c r="CL179" s="87"/>
      <c r="CM179" s="87"/>
      <c r="CN179" s="87"/>
      <c r="CO179" s="87"/>
      <c r="CP179" s="87"/>
      <c r="CQ179" s="87"/>
      <c r="CR179" s="87"/>
      <c r="CS179" s="87"/>
      <c r="CT179" s="87"/>
      <c r="CU179" s="87"/>
      <c r="CV179" s="87"/>
      <c r="CW179" s="87"/>
      <c r="CX179" s="87"/>
      <c r="CY179" s="87"/>
      <c r="CZ179" s="87"/>
    </row>
    <row r="180" spans="1:104" s="500" customFormat="1" ht="23.25" x14ac:dyDescent="0.35">
      <c r="A180" s="1598">
        <v>6</v>
      </c>
      <c r="B180" s="1599"/>
      <c r="C180" s="1599"/>
      <c r="D180" s="1599"/>
      <c r="E180" s="1599"/>
      <c r="F180" s="1599"/>
      <c r="G180" s="1592" t="s">
        <v>83</v>
      </c>
      <c r="H180" s="1593"/>
      <c r="I180" s="1593"/>
      <c r="J180" s="1593"/>
      <c r="K180" s="1593"/>
      <c r="L180" s="1593"/>
      <c r="M180" s="1593"/>
      <c r="N180" s="1593"/>
      <c r="O180" s="1593"/>
      <c r="P180" s="1593"/>
      <c r="Q180" s="1593"/>
      <c r="R180" s="1593"/>
      <c r="S180" s="1593"/>
      <c r="T180" s="1593"/>
      <c r="U180" s="1593"/>
      <c r="V180" s="1593"/>
      <c r="W180" s="1593"/>
      <c r="X180" s="1593"/>
      <c r="Y180" s="1593"/>
      <c r="Z180" s="1593"/>
      <c r="AA180" s="1593"/>
      <c r="AB180" s="1593"/>
      <c r="AC180" s="1593"/>
      <c r="AD180" s="1593"/>
      <c r="AE180" s="1593"/>
      <c r="AF180" s="1594"/>
      <c r="AG180" s="1599">
        <v>4</v>
      </c>
      <c r="AH180" s="1599"/>
      <c r="AI180" s="1599"/>
      <c r="AJ180" s="1599"/>
      <c r="AK180" s="1599"/>
      <c r="AL180" s="1599"/>
      <c r="AM180" s="1599"/>
      <c r="AN180" s="1604"/>
      <c r="AO180" s="1604"/>
      <c r="AP180" s="1604"/>
      <c r="AQ180" s="1604"/>
      <c r="AR180" s="1604"/>
      <c r="AS180" s="1604"/>
      <c r="AT180" s="1604"/>
      <c r="AU180" s="1608">
        <f t="shared" si="14"/>
        <v>4</v>
      </c>
      <c r="AV180" s="1608"/>
      <c r="AW180" s="1608"/>
      <c r="AX180" s="1608"/>
      <c r="AY180" s="1608"/>
      <c r="AZ180" s="1608"/>
      <c r="BA180" s="1608"/>
      <c r="BB180" s="1608"/>
      <c r="BC180" s="1608"/>
      <c r="BD180" s="1609"/>
      <c r="BE180" s="1603"/>
      <c r="BF180" s="1277"/>
      <c r="BG180" s="1277"/>
      <c r="BH180" s="1277"/>
      <c r="BI180" s="1277"/>
      <c r="BJ180" s="1277"/>
      <c r="BK180" s="1277"/>
      <c r="BL180" s="1277"/>
      <c r="BM180" s="87"/>
      <c r="BN180" s="87"/>
      <c r="BO180" s="87"/>
      <c r="BP180" s="87"/>
      <c r="BQ180" s="87"/>
      <c r="BR180" s="87"/>
      <c r="BS180" s="87"/>
      <c r="BT180" s="87"/>
      <c r="BU180" s="87"/>
      <c r="BV180" s="87"/>
      <c r="BW180" s="87"/>
      <c r="BX180" s="87"/>
      <c r="BY180" s="87"/>
      <c r="BZ180" s="87"/>
      <c r="CA180" s="87"/>
      <c r="CB180" s="87"/>
      <c r="CC180" s="87"/>
      <c r="CD180" s="87"/>
      <c r="CE180" s="87"/>
      <c r="CF180" s="87"/>
      <c r="CG180" s="87"/>
      <c r="CH180" s="87"/>
      <c r="CI180" s="87"/>
      <c r="CJ180" s="87"/>
      <c r="CK180" s="87"/>
      <c r="CL180" s="87"/>
      <c r="CM180" s="87"/>
      <c r="CN180" s="87"/>
      <c r="CO180" s="87"/>
      <c r="CP180" s="87"/>
      <c r="CQ180" s="87"/>
      <c r="CR180" s="87"/>
      <c r="CS180" s="87"/>
      <c r="CT180" s="87"/>
      <c r="CU180" s="87"/>
      <c r="CV180" s="87"/>
      <c r="CW180" s="87"/>
      <c r="CX180" s="87"/>
      <c r="CY180" s="87"/>
      <c r="CZ180" s="87"/>
    </row>
    <row r="181" spans="1:104" s="500" customFormat="1" ht="23.25" x14ac:dyDescent="0.35">
      <c r="A181" s="1598">
        <v>7</v>
      </c>
      <c r="B181" s="1599"/>
      <c r="C181" s="1599"/>
      <c r="D181" s="1599"/>
      <c r="E181" s="1599"/>
      <c r="F181" s="1599"/>
      <c r="G181" s="1592" t="s">
        <v>84</v>
      </c>
      <c r="H181" s="1593"/>
      <c r="I181" s="1593"/>
      <c r="J181" s="1593"/>
      <c r="K181" s="1593"/>
      <c r="L181" s="1593"/>
      <c r="M181" s="1593"/>
      <c r="N181" s="1593"/>
      <c r="O181" s="1593"/>
      <c r="P181" s="1593"/>
      <c r="Q181" s="1593"/>
      <c r="R181" s="1593"/>
      <c r="S181" s="1593"/>
      <c r="T181" s="1593"/>
      <c r="U181" s="1593"/>
      <c r="V181" s="1593"/>
      <c r="W181" s="1593"/>
      <c r="X181" s="1593"/>
      <c r="Y181" s="1593"/>
      <c r="Z181" s="1593"/>
      <c r="AA181" s="1593"/>
      <c r="AB181" s="1593"/>
      <c r="AC181" s="1593"/>
      <c r="AD181" s="1593"/>
      <c r="AE181" s="1593"/>
      <c r="AF181" s="1594"/>
      <c r="AG181" s="1599">
        <v>5</v>
      </c>
      <c r="AH181" s="1599"/>
      <c r="AI181" s="1599"/>
      <c r="AJ181" s="1599"/>
      <c r="AK181" s="1599"/>
      <c r="AL181" s="1599"/>
      <c r="AM181" s="1599"/>
      <c r="AN181" s="1604"/>
      <c r="AO181" s="1604"/>
      <c r="AP181" s="1604"/>
      <c r="AQ181" s="1604"/>
      <c r="AR181" s="1604"/>
      <c r="AS181" s="1604"/>
      <c r="AT181" s="1604"/>
      <c r="AU181" s="1608">
        <f t="shared" si="14"/>
        <v>5</v>
      </c>
      <c r="AV181" s="1608"/>
      <c r="AW181" s="1608"/>
      <c r="AX181" s="1608"/>
      <c r="AY181" s="1608"/>
      <c r="AZ181" s="1608"/>
      <c r="BA181" s="1608"/>
      <c r="BB181" s="1608"/>
      <c r="BC181" s="1608"/>
      <c r="BD181" s="1609"/>
      <c r="BE181" s="1603"/>
      <c r="BF181" s="1277"/>
      <c r="BG181" s="1277"/>
      <c r="BH181" s="1277"/>
      <c r="BI181" s="1277"/>
      <c r="BJ181" s="1277"/>
      <c r="BK181" s="1277"/>
      <c r="BL181" s="1277"/>
      <c r="BM181" s="87"/>
      <c r="BN181" s="87"/>
      <c r="BO181" s="87"/>
      <c r="BP181" s="87"/>
      <c r="BQ181" s="87"/>
      <c r="BR181" s="87"/>
      <c r="BS181" s="87"/>
      <c r="BT181" s="87"/>
      <c r="BU181" s="87"/>
      <c r="BV181" s="87"/>
      <c r="BW181" s="87"/>
      <c r="BX181" s="87"/>
      <c r="BY181" s="87"/>
      <c r="BZ181" s="87"/>
      <c r="CA181" s="87"/>
      <c r="CB181" s="87"/>
      <c r="CC181" s="87"/>
      <c r="CD181" s="87"/>
      <c r="CE181" s="87"/>
      <c r="CF181" s="87"/>
      <c r="CG181" s="87"/>
      <c r="CH181" s="87"/>
      <c r="CI181" s="87"/>
      <c r="CJ181" s="87"/>
      <c r="CK181" s="87"/>
      <c r="CL181" s="87"/>
      <c r="CM181" s="87"/>
      <c r="CN181" s="87"/>
      <c r="CO181" s="87"/>
      <c r="CP181" s="87"/>
      <c r="CQ181" s="87"/>
      <c r="CR181" s="87"/>
      <c r="CS181" s="87"/>
      <c r="CT181" s="87"/>
      <c r="CU181" s="87"/>
      <c r="CV181" s="87"/>
      <c r="CW181" s="87"/>
      <c r="CX181" s="87"/>
      <c r="CY181" s="87"/>
      <c r="CZ181" s="87"/>
    </row>
    <row r="182" spans="1:104" s="500" customFormat="1" ht="23.25" x14ac:dyDescent="0.35">
      <c r="A182" s="1598">
        <v>8</v>
      </c>
      <c r="B182" s="1599"/>
      <c r="C182" s="1599"/>
      <c r="D182" s="1599"/>
      <c r="E182" s="1599"/>
      <c r="F182" s="1599"/>
      <c r="G182" s="1592" t="s">
        <v>85</v>
      </c>
      <c r="H182" s="1593"/>
      <c r="I182" s="1593"/>
      <c r="J182" s="1593"/>
      <c r="K182" s="1593"/>
      <c r="L182" s="1593"/>
      <c r="M182" s="1593"/>
      <c r="N182" s="1593"/>
      <c r="O182" s="1593"/>
      <c r="P182" s="1593"/>
      <c r="Q182" s="1593"/>
      <c r="R182" s="1593"/>
      <c r="S182" s="1593"/>
      <c r="T182" s="1593"/>
      <c r="U182" s="1593"/>
      <c r="V182" s="1593"/>
      <c r="W182" s="1593"/>
      <c r="X182" s="1593"/>
      <c r="Y182" s="1593"/>
      <c r="Z182" s="1593"/>
      <c r="AA182" s="1593"/>
      <c r="AB182" s="1593"/>
      <c r="AC182" s="1593"/>
      <c r="AD182" s="1593"/>
      <c r="AE182" s="1593"/>
      <c r="AF182" s="1594"/>
      <c r="AG182" s="1599">
        <v>50</v>
      </c>
      <c r="AH182" s="1599"/>
      <c r="AI182" s="1599"/>
      <c r="AJ182" s="1599"/>
      <c r="AK182" s="1599"/>
      <c r="AL182" s="1599"/>
      <c r="AM182" s="1599"/>
      <c r="AN182" s="1604"/>
      <c r="AO182" s="1604"/>
      <c r="AP182" s="1604"/>
      <c r="AQ182" s="1604"/>
      <c r="AR182" s="1604"/>
      <c r="AS182" s="1604"/>
      <c r="AT182" s="1604"/>
      <c r="AU182" s="1608">
        <f t="shared" si="14"/>
        <v>50</v>
      </c>
      <c r="AV182" s="1608"/>
      <c r="AW182" s="1608"/>
      <c r="AX182" s="1608"/>
      <c r="AY182" s="1608"/>
      <c r="AZ182" s="1608"/>
      <c r="BA182" s="1608"/>
      <c r="BB182" s="1608"/>
      <c r="BC182" s="1608"/>
      <c r="BD182" s="1609"/>
      <c r="BE182" s="1603"/>
      <c r="BF182" s="1277"/>
      <c r="BG182" s="1277"/>
      <c r="BH182" s="1277"/>
      <c r="BI182" s="1277"/>
      <c r="BJ182" s="1277"/>
      <c r="BK182" s="1277"/>
      <c r="BL182" s="1277"/>
      <c r="BM182" s="87"/>
      <c r="BN182" s="87"/>
      <c r="BO182" s="87"/>
      <c r="BP182" s="87"/>
      <c r="BQ182" s="87"/>
      <c r="BR182" s="87"/>
      <c r="BS182" s="87"/>
      <c r="BT182" s="87"/>
      <c r="BU182" s="87"/>
      <c r="BV182" s="87"/>
      <c r="BW182" s="87"/>
      <c r="BX182" s="87"/>
      <c r="BY182" s="87"/>
      <c r="BZ182" s="87"/>
      <c r="CA182" s="87"/>
      <c r="CB182" s="87"/>
      <c r="CC182" s="87"/>
      <c r="CD182" s="87"/>
      <c r="CE182" s="87"/>
      <c r="CF182" s="87"/>
      <c r="CG182" s="87"/>
      <c r="CH182" s="87"/>
      <c r="CI182" s="87"/>
      <c r="CJ182" s="87"/>
      <c r="CK182" s="87"/>
      <c r="CL182" s="87"/>
      <c r="CM182" s="87"/>
      <c r="CN182" s="87"/>
      <c r="CO182" s="87"/>
      <c r="CP182" s="87"/>
      <c r="CQ182" s="87"/>
      <c r="CR182" s="87"/>
      <c r="CS182" s="87"/>
      <c r="CT182" s="87"/>
      <c r="CU182" s="87"/>
      <c r="CV182" s="87"/>
      <c r="CW182" s="87"/>
      <c r="CX182" s="87"/>
      <c r="CY182" s="87"/>
      <c r="CZ182" s="87"/>
    </row>
    <row r="183" spans="1:104" s="500" customFormat="1" ht="23.25" x14ac:dyDescent="0.35">
      <c r="A183" s="1598">
        <v>9</v>
      </c>
      <c r="B183" s="1599"/>
      <c r="C183" s="1599"/>
      <c r="D183" s="1599"/>
      <c r="E183" s="1599"/>
      <c r="F183" s="1599"/>
      <c r="G183" s="1592" t="s">
        <v>86</v>
      </c>
      <c r="H183" s="1593"/>
      <c r="I183" s="1593"/>
      <c r="J183" s="1593"/>
      <c r="K183" s="1593"/>
      <c r="L183" s="1593"/>
      <c r="M183" s="1593"/>
      <c r="N183" s="1593"/>
      <c r="O183" s="1593"/>
      <c r="P183" s="1593"/>
      <c r="Q183" s="1593"/>
      <c r="R183" s="1593"/>
      <c r="S183" s="1593"/>
      <c r="T183" s="1593"/>
      <c r="U183" s="1593"/>
      <c r="V183" s="1593"/>
      <c r="W183" s="1593"/>
      <c r="X183" s="1593"/>
      <c r="Y183" s="1593"/>
      <c r="Z183" s="1593"/>
      <c r="AA183" s="1593"/>
      <c r="AB183" s="1593"/>
      <c r="AC183" s="1593"/>
      <c r="AD183" s="1593"/>
      <c r="AE183" s="1593"/>
      <c r="AF183" s="1594"/>
      <c r="AG183" s="1599">
        <v>66</v>
      </c>
      <c r="AH183" s="1599"/>
      <c r="AI183" s="1599"/>
      <c r="AJ183" s="1599"/>
      <c r="AK183" s="1599"/>
      <c r="AL183" s="1599"/>
      <c r="AM183" s="1599"/>
      <c r="AN183" s="1604"/>
      <c r="AO183" s="1604"/>
      <c r="AP183" s="1604"/>
      <c r="AQ183" s="1604"/>
      <c r="AR183" s="1604"/>
      <c r="AS183" s="1604"/>
      <c r="AT183" s="1604"/>
      <c r="AU183" s="1608">
        <f t="shared" si="14"/>
        <v>66</v>
      </c>
      <c r="AV183" s="1608"/>
      <c r="AW183" s="1608"/>
      <c r="AX183" s="1608"/>
      <c r="AY183" s="1608"/>
      <c r="AZ183" s="1608"/>
      <c r="BA183" s="1608"/>
      <c r="BB183" s="1608"/>
      <c r="BC183" s="1608"/>
      <c r="BD183" s="1609"/>
      <c r="BE183" s="1603"/>
      <c r="BF183" s="1277"/>
      <c r="BG183" s="1277"/>
      <c r="BH183" s="1277"/>
      <c r="BI183" s="1277"/>
      <c r="BJ183" s="1277"/>
      <c r="BK183" s="1277"/>
      <c r="BL183" s="1277"/>
      <c r="BM183" s="87"/>
      <c r="BN183" s="87"/>
      <c r="BO183" s="87"/>
      <c r="BP183" s="87"/>
      <c r="BQ183" s="87"/>
      <c r="BR183" s="87"/>
      <c r="BS183" s="87"/>
      <c r="BT183" s="87"/>
      <c r="BU183" s="87"/>
      <c r="BV183" s="87"/>
      <c r="BW183" s="87"/>
      <c r="BX183" s="87"/>
      <c r="BY183" s="87"/>
      <c r="BZ183" s="87"/>
      <c r="CA183" s="87"/>
      <c r="CB183" s="87"/>
      <c r="CC183" s="87"/>
      <c r="CD183" s="87"/>
      <c r="CE183" s="87"/>
      <c r="CF183" s="87"/>
      <c r="CG183" s="87"/>
      <c r="CH183" s="87"/>
      <c r="CI183" s="87"/>
      <c r="CJ183" s="87"/>
      <c r="CK183" s="87"/>
      <c r="CL183" s="87"/>
      <c r="CM183" s="87"/>
      <c r="CN183" s="87"/>
      <c r="CO183" s="87"/>
      <c r="CP183" s="87"/>
      <c r="CQ183" s="87"/>
      <c r="CR183" s="87"/>
      <c r="CS183" s="87"/>
      <c r="CT183" s="87"/>
      <c r="CU183" s="87"/>
      <c r="CV183" s="87"/>
      <c r="CW183" s="87"/>
      <c r="CX183" s="87"/>
      <c r="CY183" s="87"/>
      <c r="CZ183" s="87"/>
    </row>
    <row r="184" spans="1:104" s="500" customFormat="1" ht="23.25" x14ac:dyDescent="0.35">
      <c r="A184" s="1598">
        <v>10</v>
      </c>
      <c r="B184" s="1599"/>
      <c r="C184" s="1599"/>
      <c r="D184" s="1599"/>
      <c r="E184" s="1599"/>
      <c r="F184" s="1599"/>
      <c r="G184" s="1592" t="s">
        <v>87</v>
      </c>
      <c r="H184" s="1593"/>
      <c r="I184" s="1593"/>
      <c r="J184" s="1593"/>
      <c r="K184" s="1593"/>
      <c r="L184" s="1593"/>
      <c r="M184" s="1593"/>
      <c r="N184" s="1593"/>
      <c r="O184" s="1593"/>
      <c r="P184" s="1593"/>
      <c r="Q184" s="1593"/>
      <c r="R184" s="1593"/>
      <c r="S184" s="1593"/>
      <c r="T184" s="1593"/>
      <c r="U184" s="1593"/>
      <c r="V184" s="1593"/>
      <c r="W184" s="1593"/>
      <c r="X184" s="1593"/>
      <c r="Y184" s="1593"/>
      <c r="Z184" s="1593"/>
      <c r="AA184" s="1593"/>
      <c r="AB184" s="1593"/>
      <c r="AC184" s="1593"/>
      <c r="AD184" s="1593"/>
      <c r="AE184" s="1593"/>
      <c r="AF184" s="1594"/>
      <c r="AG184" s="1599">
        <v>75</v>
      </c>
      <c r="AH184" s="1599"/>
      <c r="AI184" s="1599"/>
      <c r="AJ184" s="1599"/>
      <c r="AK184" s="1599"/>
      <c r="AL184" s="1599"/>
      <c r="AM184" s="1599"/>
      <c r="AN184" s="1604"/>
      <c r="AO184" s="1604"/>
      <c r="AP184" s="1604"/>
      <c r="AQ184" s="1604"/>
      <c r="AR184" s="1604"/>
      <c r="AS184" s="1604"/>
      <c r="AT184" s="1604"/>
      <c r="AU184" s="1608">
        <f t="shared" si="14"/>
        <v>75</v>
      </c>
      <c r="AV184" s="1608"/>
      <c r="AW184" s="1608"/>
      <c r="AX184" s="1608"/>
      <c r="AY184" s="1608"/>
      <c r="AZ184" s="1608"/>
      <c r="BA184" s="1608"/>
      <c r="BB184" s="1608"/>
      <c r="BC184" s="1608"/>
      <c r="BD184" s="1609"/>
      <c r="BE184" s="1603"/>
      <c r="BF184" s="1277"/>
      <c r="BG184" s="1277"/>
      <c r="BH184" s="1277"/>
      <c r="BI184" s="1277"/>
      <c r="BJ184" s="1277"/>
      <c r="BK184" s="1277"/>
      <c r="BL184" s="1277"/>
      <c r="BM184" s="87"/>
      <c r="BN184" s="87"/>
      <c r="BO184" s="87"/>
      <c r="BP184" s="87"/>
      <c r="BQ184" s="87"/>
      <c r="BR184" s="87"/>
      <c r="BS184" s="87"/>
      <c r="BT184" s="87"/>
      <c r="BU184" s="87"/>
      <c r="BV184" s="87"/>
      <c r="BW184" s="87"/>
      <c r="BX184" s="87"/>
      <c r="BY184" s="87"/>
      <c r="BZ184" s="87"/>
      <c r="CA184" s="87"/>
      <c r="CB184" s="87"/>
      <c r="CC184" s="87"/>
      <c r="CD184" s="87"/>
      <c r="CE184" s="87"/>
      <c r="CF184" s="87"/>
      <c r="CG184" s="87"/>
      <c r="CH184" s="87"/>
      <c r="CI184" s="87"/>
      <c r="CJ184" s="87"/>
      <c r="CK184" s="87"/>
      <c r="CL184" s="87"/>
      <c r="CM184" s="87"/>
      <c r="CN184" s="87"/>
      <c r="CO184" s="87"/>
      <c r="CP184" s="87"/>
      <c r="CQ184" s="87"/>
      <c r="CR184" s="87"/>
      <c r="CS184" s="87"/>
      <c r="CT184" s="87"/>
      <c r="CU184" s="87"/>
      <c r="CV184" s="87"/>
      <c r="CW184" s="87"/>
      <c r="CX184" s="87"/>
      <c r="CY184" s="87"/>
      <c r="CZ184" s="87"/>
    </row>
    <row r="185" spans="1:104" s="500" customFormat="1" ht="23.25" x14ac:dyDescent="0.35">
      <c r="A185" s="1598">
        <v>11</v>
      </c>
      <c r="B185" s="1599"/>
      <c r="C185" s="1599"/>
      <c r="D185" s="1599"/>
      <c r="E185" s="1599"/>
      <c r="F185" s="1599"/>
      <c r="G185" s="1592" t="s">
        <v>88</v>
      </c>
      <c r="H185" s="1593"/>
      <c r="I185" s="1593"/>
      <c r="J185" s="1593"/>
      <c r="K185" s="1593"/>
      <c r="L185" s="1593"/>
      <c r="M185" s="1593"/>
      <c r="N185" s="1593"/>
      <c r="O185" s="1593"/>
      <c r="P185" s="1593"/>
      <c r="Q185" s="1593"/>
      <c r="R185" s="1593"/>
      <c r="S185" s="1593"/>
      <c r="T185" s="1593"/>
      <c r="U185" s="1593"/>
      <c r="V185" s="1593"/>
      <c r="W185" s="1593"/>
      <c r="X185" s="1593"/>
      <c r="Y185" s="1593"/>
      <c r="Z185" s="1593"/>
      <c r="AA185" s="1593"/>
      <c r="AB185" s="1593"/>
      <c r="AC185" s="1593"/>
      <c r="AD185" s="1593"/>
      <c r="AE185" s="1593"/>
      <c r="AF185" s="1594"/>
      <c r="AG185" s="1599">
        <v>80</v>
      </c>
      <c r="AH185" s="1599"/>
      <c r="AI185" s="1599"/>
      <c r="AJ185" s="1599"/>
      <c r="AK185" s="1599"/>
      <c r="AL185" s="1599"/>
      <c r="AM185" s="1599"/>
      <c r="AN185" s="1604"/>
      <c r="AO185" s="1604"/>
      <c r="AP185" s="1604"/>
      <c r="AQ185" s="1604"/>
      <c r="AR185" s="1604"/>
      <c r="AS185" s="1604"/>
      <c r="AT185" s="1604"/>
      <c r="AU185" s="1608">
        <f t="shared" si="14"/>
        <v>80</v>
      </c>
      <c r="AV185" s="1608"/>
      <c r="AW185" s="1608"/>
      <c r="AX185" s="1608"/>
      <c r="AY185" s="1608"/>
      <c r="AZ185" s="1608"/>
      <c r="BA185" s="1608"/>
      <c r="BB185" s="1608"/>
      <c r="BC185" s="1608"/>
      <c r="BD185" s="1609"/>
      <c r="BE185" s="1603"/>
      <c r="BF185" s="1277"/>
      <c r="BG185" s="1277"/>
      <c r="BH185" s="1277"/>
      <c r="BI185" s="1277"/>
      <c r="BJ185" s="1277"/>
      <c r="BK185" s="1277"/>
      <c r="BL185" s="1277"/>
      <c r="BM185" s="87"/>
      <c r="BN185" s="87"/>
      <c r="BO185" s="87"/>
      <c r="BP185" s="87"/>
      <c r="BQ185" s="87"/>
      <c r="BR185" s="87"/>
      <c r="BS185" s="87"/>
      <c r="BT185" s="87"/>
      <c r="BU185" s="87"/>
      <c r="BV185" s="87"/>
      <c r="BW185" s="87"/>
      <c r="BX185" s="87"/>
      <c r="BY185" s="87"/>
      <c r="BZ185" s="87"/>
      <c r="CA185" s="87"/>
      <c r="CB185" s="87"/>
      <c r="CC185" s="87"/>
      <c r="CD185" s="87"/>
      <c r="CE185" s="87"/>
      <c r="CF185" s="87"/>
      <c r="CG185" s="87"/>
      <c r="CH185" s="87"/>
      <c r="CI185" s="87"/>
      <c r="CJ185" s="87"/>
      <c r="CK185" s="87"/>
      <c r="CL185" s="87"/>
      <c r="CM185" s="87"/>
      <c r="CN185" s="87"/>
      <c r="CO185" s="87"/>
      <c r="CP185" s="87"/>
      <c r="CQ185" s="87"/>
      <c r="CR185" s="87"/>
      <c r="CS185" s="87"/>
      <c r="CT185" s="87"/>
      <c r="CU185" s="87"/>
      <c r="CV185" s="87"/>
      <c r="CW185" s="87"/>
      <c r="CX185" s="87"/>
      <c r="CY185" s="87"/>
      <c r="CZ185" s="87"/>
    </row>
    <row r="186" spans="1:104" s="500" customFormat="1" ht="23.25" x14ac:dyDescent="0.35">
      <c r="A186" s="1598">
        <v>12</v>
      </c>
      <c r="B186" s="1599"/>
      <c r="C186" s="1599"/>
      <c r="D186" s="1599"/>
      <c r="E186" s="1599"/>
      <c r="F186" s="1599"/>
      <c r="G186" s="1592" t="s">
        <v>89</v>
      </c>
      <c r="H186" s="1593"/>
      <c r="I186" s="1593"/>
      <c r="J186" s="1593"/>
      <c r="K186" s="1593"/>
      <c r="L186" s="1593"/>
      <c r="M186" s="1593"/>
      <c r="N186" s="1593"/>
      <c r="O186" s="1593"/>
      <c r="P186" s="1593"/>
      <c r="Q186" s="1593"/>
      <c r="R186" s="1593"/>
      <c r="S186" s="1593"/>
      <c r="T186" s="1593"/>
      <c r="U186" s="1593"/>
      <c r="V186" s="1593"/>
      <c r="W186" s="1593"/>
      <c r="X186" s="1593"/>
      <c r="Y186" s="1593"/>
      <c r="Z186" s="1593"/>
      <c r="AA186" s="1593"/>
      <c r="AB186" s="1593"/>
      <c r="AC186" s="1593"/>
      <c r="AD186" s="1593"/>
      <c r="AE186" s="1593"/>
      <c r="AF186" s="1594"/>
      <c r="AG186" s="1599">
        <v>90</v>
      </c>
      <c r="AH186" s="1599"/>
      <c r="AI186" s="1599"/>
      <c r="AJ186" s="1599"/>
      <c r="AK186" s="1599"/>
      <c r="AL186" s="1599"/>
      <c r="AM186" s="1599"/>
      <c r="AN186" s="1604"/>
      <c r="AO186" s="1604"/>
      <c r="AP186" s="1604"/>
      <c r="AQ186" s="1604"/>
      <c r="AR186" s="1604"/>
      <c r="AS186" s="1604"/>
      <c r="AT186" s="1604"/>
      <c r="AU186" s="1608">
        <f t="shared" si="14"/>
        <v>90</v>
      </c>
      <c r="AV186" s="1608"/>
      <c r="AW186" s="1608"/>
      <c r="AX186" s="1608"/>
      <c r="AY186" s="1608"/>
      <c r="AZ186" s="1608"/>
      <c r="BA186" s="1608"/>
      <c r="BB186" s="1608"/>
      <c r="BC186" s="1608"/>
      <c r="BD186" s="1609"/>
      <c r="BE186" s="1603"/>
      <c r="BF186" s="1277"/>
      <c r="BG186" s="1277"/>
      <c r="BH186" s="1277"/>
      <c r="BI186" s="1277"/>
      <c r="BJ186" s="1277"/>
      <c r="BK186" s="1277"/>
      <c r="BL186" s="1277"/>
      <c r="BM186" s="87"/>
      <c r="BN186" s="87"/>
      <c r="BO186" s="87"/>
      <c r="BP186" s="87"/>
      <c r="BQ186" s="87"/>
      <c r="BR186" s="87"/>
      <c r="BS186" s="87"/>
      <c r="BT186" s="87"/>
      <c r="BU186" s="87"/>
      <c r="BV186" s="87"/>
      <c r="BW186" s="87"/>
      <c r="BX186" s="87"/>
      <c r="BY186" s="87"/>
      <c r="BZ186" s="87"/>
      <c r="CA186" s="87"/>
      <c r="CB186" s="87"/>
      <c r="CC186" s="87"/>
      <c r="CD186" s="87"/>
      <c r="CE186" s="87"/>
      <c r="CF186" s="87"/>
      <c r="CG186" s="87"/>
      <c r="CH186" s="87"/>
      <c r="CI186" s="87"/>
      <c r="CJ186" s="87"/>
      <c r="CK186" s="87"/>
      <c r="CL186" s="87"/>
      <c r="CM186" s="87"/>
      <c r="CN186" s="87"/>
      <c r="CO186" s="87"/>
      <c r="CP186" s="87"/>
      <c r="CQ186" s="87"/>
      <c r="CR186" s="87"/>
      <c r="CS186" s="87"/>
      <c r="CT186" s="87"/>
      <c r="CU186" s="87"/>
      <c r="CV186" s="87"/>
      <c r="CW186" s="87"/>
      <c r="CX186" s="87"/>
      <c r="CY186" s="87"/>
      <c r="CZ186" s="87"/>
    </row>
    <row r="187" spans="1:104" s="500" customFormat="1" ht="23.25" x14ac:dyDescent="0.35">
      <c r="A187" s="1598">
        <v>13</v>
      </c>
      <c r="B187" s="1599"/>
      <c r="C187" s="1599"/>
      <c r="D187" s="1599"/>
      <c r="E187" s="1599"/>
      <c r="F187" s="1599"/>
      <c r="G187" s="1592" t="s">
        <v>90</v>
      </c>
      <c r="H187" s="1593"/>
      <c r="I187" s="1593"/>
      <c r="J187" s="1593"/>
      <c r="K187" s="1593"/>
      <c r="L187" s="1593"/>
      <c r="M187" s="1593"/>
      <c r="N187" s="1593"/>
      <c r="O187" s="1593"/>
      <c r="P187" s="1593"/>
      <c r="Q187" s="1593"/>
      <c r="R187" s="1593"/>
      <c r="S187" s="1593"/>
      <c r="T187" s="1593"/>
      <c r="U187" s="1593"/>
      <c r="V187" s="1593"/>
      <c r="W187" s="1593"/>
      <c r="X187" s="1593"/>
      <c r="Y187" s="1593"/>
      <c r="Z187" s="1593"/>
      <c r="AA187" s="1593"/>
      <c r="AB187" s="1593"/>
      <c r="AC187" s="1593"/>
      <c r="AD187" s="1593"/>
      <c r="AE187" s="1593"/>
      <c r="AF187" s="1594"/>
      <c r="AG187" s="1599">
        <v>95</v>
      </c>
      <c r="AH187" s="1599"/>
      <c r="AI187" s="1599"/>
      <c r="AJ187" s="1599"/>
      <c r="AK187" s="1599"/>
      <c r="AL187" s="1599"/>
      <c r="AM187" s="1599"/>
      <c r="AN187" s="1604"/>
      <c r="AO187" s="1604"/>
      <c r="AP187" s="1604"/>
      <c r="AQ187" s="1604"/>
      <c r="AR187" s="1604"/>
      <c r="AS187" s="1604"/>
      <c r="AT187" s="1604"/>
      <c r="AU187" s="1608">
        <f t="shared" si="14"/>
        <v>95</v>
      </c>
      <c r="AV187" s="1608"/>
      <c r="AW187" s="1608"/>
      <c r="AX187" s="1608"/>
      <c r="AY187" s="1608"/>
      <c r="AZ187" s="1608"/>
      <c r="BA187" s="1608"/>
      <c r="BB187" s="1608"/>
      <c r="BC187" s="1608"/>
      <c r="BD187" s="1609"/>
      <c r="BE187" s="1603"/>
      <c r="BF187" s="1277"/>
      <c r="BG187" s="1277"/>
      <c r="BH187" s="1277"/>
      <c r="BI187" s="1277"/>
      <c r="BJ187" s="1277"/>
      <c r="BK187" s="1277"/>
      <c r="BL187" s="1277"/>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c r="CI187" s="87"/>
      <c r="CJ187" s="87"/>
      <c r="CK187" s="87"/>
      <c r="CL187" s="87"/>
      <c r="CM187" s="87"/>
      <c r="CN187" s="87"/>
      <c r="CO187" s="87"/>
      <c r="CP187" s="87"/>
      <c r="CQ187" s="87"/>
      <c r="CR187" s="87"/>
      <c r="CS187" s="87"/>
      <c r="CT187" s="87"/>
      <c r="CU187" s="87"/>
      <c r="CV187" s="87"/>
      <c r="CW187" s="87"/>
      <c r="CX187" s="87"/>
      <c r="CY187" s="87"/>
      <c r="CZ187" s="87"/>
    </row>
    <row r="188" spans="1:104" s="500" customFormat="1" ht="23.25" x14ac:dyDescent="0.35">
      <c r="A188" s="1598">
        <v>14</v>
      </c>
      <c r="B188" s="1599"/>
      <c r="C188" s="1599"/>
      <c r="D188" s="1599"/>
      <c r="E188" s="1599"/>
      <c r="F188" s="1599"/>
      <c r="G188" s="1592" t="s">
        <v>91</v>
      </c>
      <c r="H188" s="1593"/>
      <c r="I188" s="1593"/>
      <c r="J188" s="1593"/>
      <c r="K188" s="1593"/>
      <c r="L188" s="1593"/>
      <c r="M188" s="1593"/>
      <c r="N188" s="1593"/>
      <c r="O188" s="1593"/>
      <c r="P188" s="1593"/>
      <c r="Q188" s="1593"/>
      <c r="R188" s="1593"/>
      <c r="S188" s="1593"/>
      <c r="T188" s="1593"/>
      <c r="U188" s="1593"/>
      <c r="V188" s="1593"/>
      <c r="W188" s="1593"/>
      <c r="X188" s="1593"/>
      <c r="Y188" s="1593"/>
      <c r="Z188" s="1593"/>
      <c r="AA188" s="1593"/>
      <c r="AB188" s="1593"/>
      <c r="AC188" s="1593"/>
      <c r="AD188" s="1593"/>
      <c r="AE188" s="1593"/>
      <c r="AF188" s="1594"/>
      <c r="AG188" s="1599">
        <v>99</v>
      </c>
      <c r="AH188" s="1599"/>
      <c r="AI188" s="1599"/>
      <c r="AJ188" s="1599"/>
      <c r="AK188" s="1599"/>
      <c r="AL188" s="1599"/>
      <c r="AM188" s="1599"/>
      <c r="AN188" s="1604"/>
      <c r="AO188" s="1604"/>
      <c r="AP188" s="1604"/>
      <c r="AQ188" s="1604"/>
      <c r="AR188" s="1604"/>
      <c r="AS188" s="1604"/>
      <c r="AT188" s="1604"/>
      <c r="AU188" s="1608">
        <f t="shared" si="14"/>
        <v>99</v>
      </c>
      <c r="AV188" s="1608"/>
      <c r="AW188" s="1608"/>
      <c r="AX188" s="1608"/>
      <c r="AY188" s="1608"/>
      <c r="AZ188" s="1608"/>
      <c r="BA188" s="1608"/>
      <c r="BB188" s="1608"/>
      <c r="BC188" s="1608"/>
      <c r="BD188" s="1609"/>
      <c r="BE188" s="1603"/>
      <c r="BF188" s="1277"/>
      <c r="BG188" s="1277"/>
      <c r="BH188" s="1277"/>
      <c r="BI188" s="1277"/>
      <c r="BJ188" s="1277"/>
      <c r="BK188" s="1277"/>
      <c r="BL188" s="1277"/>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c r="CI188" s="87"/>
      <c r="CJ188" s="87"/>
      <c r="CK188" s="87"/>
      <c r="CL188" s="87"/>
      <c r="CM188" s="87"/>
      <c r="CN188" s="87"/>
      <c r="CO188" s="87"/>
      <c r="CP188" s="87"/>
      <c r="CQ188" s="87"/>
      <c r="CR188" s="87"/>
      <c r="CS188" s="87"/>
      <c r="CT188" s="87"/>
      <c r="CU188" s="87"/>
      <c r="CV188" s="87"/>
      <c r="CW188" s="87"/>
      <c r="CX188" s="87"/>
      <c r="CY188" s="87"/>
      <c r="CZ188" s="87"/>
    </row>
    <row r="189" spans="1:104" s="500" customFormat="1" ht="23.25" x14ac:dyDescent="0.35">
      <c r="A189" s="1598">
        <v>15</v>
      </c>
      <c r="B189" s="1599"/>
      <c r="C189" s="1599"/>
      <c r="D189" s="1599"/>
      <c r="E189" s="1599"/>
      <c r="F189" s="1599"/>
      <c r="G189" s="1592" t="s">
        <v>92</v>
      </c>
      <c r="H189" s="1593"/>
      <c r="I189" s="1593"/>
      <c r="J189" s="1593"/>
      <c r="K189" s="1593"/>
      <c r="L189" s="1593"/>
      <c r="M189" s="1593"/>
      <c r="N189" s="1593"/>
      <c r="O189" s="1593"/>
      <c r="P189" s="1593"/>
      <c r="Q189" s="1593"/>
      <c r="R189" s="1593"/>
      <c r="S189" s="1593"/>
      <c r="T189" s="1593"/>
      <c r="U189" s="1593"/>
      <c r="V189" s="1593"/>
      <c r="W189" s="1593"/>
      <c r="X189" s="1593"/>
      <c r="Y189" s="1593"/>
      <c r="Z189" s="1593"/>
      <c r="AA189" s="1593"/>
      <c r="AB189" s="1593"/>
      <c r="AC189" s="1593"/>
      <c r="AD189" s="1593"/>
      <c r="AE189" s="1593"/>
      <c r="AF189" s="1594"/>
      <c r="AG189" s="1599">
        <v>95</v>
      </c>
      <c r="AH189" s="1599"/>
      <c r="AI189" s="1599"/>
      <c r="AJ189" s="1599"/>
      <c r="AK189" s="1599"/>
      <c r="AL189" s="1599"/>
      <c r="AM189" s="1599"/>
      <c r="AN189" s="1604"/>
      <c r="AO189" s="1604"/>
      <c r="AP189" s="1604"/>
      <c r="AQ189" s="1604"/>
      <c r="AR189" s="1604"/>
      <c r="AS189" s="1604"/>
      <c r="AT189" s="1604"/>
      <c r="AU189" s="1608">
        <f t="shared" si="14"/>
        <v>95</v>
      </c>
      <c r="AV189" s="1608"/>
      <c r="AW189" s="1608"/>
      <c r="AX189" s="1608"/>
      <c r="AY189" s="1608"/>
      <c r="AZ189" s="1608"/>
      <c r="BA189" s="1608"/>
      <c r="BB189" s="1608"/>
      <c r="BC189" s="1608"/>
      <c r="BD189" s="1609"/>
      <c r="BE189" s="1603"/>
      <c r="BF189" s="1277"/>
      <c r="BG189" s="1277"/>
      <c r="BH189" s="1277"/>
      <c r="BI189" s="1277"/>
      <c r="BJ189" s="1277"/>
      <c r="BK189" s="1277"/>
      <c r="BL189" s="1277"/>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c r="CI189" s="87"/>
      <c r="CJ189" s="87"/>
      <c r="CK189" s="87"/>
      <c r="CL189" s="87"/>
      <c r="CM189" s="87"/>
      <c r="CN189" s="87"/>
      <c r="CO189" s="87"/>
      <c r="CP189" s="87"/>
      <c r="CQ189" s="87"/>
      <c r="CR189" s="87"/>
      <c r="CS189" s="87"/>
      <c r="CT189" s="87"/>
      <c r="CU189" s="87"/>
      <c r="CV189" s="87"/>
      <c r="CW189" s="87"/>
      <c r="CX189" s="87"/>
      <c r="CY189" s="87"/>
      <c r="CZ189" s="87"/>
    </row>
    <row r="190" spans="1:104" s="500" customFormat="1" ht="23.25" x14ac:dyDescent="0.35">
      <c r="A190" s="1598">
        <v>16</v>
      </c>
      <c r="B190" s="1599"/>
      <c r="C190" s="1599"/>
      <c r="D190" s="1599"/>
      <c r="E190" s="1599"/>
      <c r="F190" s="1599"/>
      <c r="G190" s="1592" t="s">
        <v>93</v>
      </c>
      <c r="H190" s="1593"/>
      <c r="I190" s="1593"/>
      <c r="J190" s="1593"/>
      <c r="K190" s="1593"/>
      <c r="L190" s="1593"/>
      <c r="M190" s="1593"/>
      <c r="N190" s="1593"/>
      <c r="O190" s="1593"/>
      <c r="P190" s="1593"/>
      <c r="Q190" s="1593"/>
      <c r="R190" s="1593"/>
      <c r="S190" s="1593"/>
      <c r="T190" s="1593"/>
      <c r="U190" s="1593"/>
      <c r="V190" s="1593"/>
      <c r="W190" s="1593"/>
      <c r="X190" s="1593"/>
      <c r="Y190" s="1593"/>
      <c r="Z190" s="1593"/>
      <c r="AA190" s="1593"/>
      <c r="AB190" s="1593"/>
      <c r="AC190" s="1593"/>
      <c r="AD190" s="1593"/>
      <c r="AE190" s="1593"/>
      <c r="AF190" s="1594"/>
      <c r="AG190" s="1599">
        <v>97</v>
      </c>
      <c r="AH190" s="1599"/>
      <c r="AI190" s="1599"/>
      <c r="AJ190" s="1599"/>
      <c r="AK190" s="1599"/>
      <c r="AL190" s="1599"/>
      <c r="AM190" s="1599"/>
      <c r="AN190" s="1604"/>
      <c r="AO190" s="1604"/>
      <c r="AP190" s="1604"/>
      <c r="AQ190" s="1604"/>
      <c r="AR190" s="1604"/>
      <c r="AS190" s="1604"/>
      <c r="AT190" s="1604"/>
      <c r="AU190" s="1608">
        <f t="shared" si="14"/>
        <v>97</v>
      </c>
      <c r="AV190" s="1608"/>
      <c r="AW190" s="1608"/>
      <c r="AX190" s="1608"/>
      <c r="AY190" s="1608"/>
      <c r="AZ190" s="1608"/>
      <c r="BA190" s="1608"/>
      <c r="BB190" s="1608"/>
      <c r="BC190" s="1608"/>
      <c r="BD190" s="1609"/>
      <c r="BE190" s="1603"/>
      <c r="BF190" s="1277"/>
      <c r="BG190" s="1277"/>
      <c r="BH190" s="1277"/>
      <c r="BI190" s="1277"/>
      <c r="BJ190" s="1277"/>
      <c r="BK190" s="1277"/>
      <c r="BL190" s="1277"/>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c r="CI190" s="87"/>
      <c r="CJ190" s="87"/>
      <c r="CK190" s="87"/>
      <c r="CL190" s="87"/>
      <c r="CM190" s="87"/>
      <c r="CN190" s="87"/>
      <c r="CO190" s="87"/>
      <c r="CP190" s="87"/>
      <c r="CQ190" s="87"/>
      <c r="CR190" s="87"/>
      <c r="CS190" s="87"/>
      <c r="CT190" s="87"/>
      <c r="CU190" s="87"/>
      <c r="CV190" s="87"/>
      <c r="CW190" s="87"/>
      <c r="CX190" s="87"/>
      <c r="CY190" s="87"/>
      <c r="CZ190" s="87"/>
    </row>
    <row r="191" spans="1:104" s="500" customFormat="1" ht="23.25" x14ac:dyDescent="0.35">
      <c r="A191" s="1598">
        <v>17</v>
      </c>
      <c r="B191" s="1599"/>
      <c r="C191" s="1599"/>
      <c r="D191" s="1599"/>
      <c r="E191" s="1599"/>
      <c r="F191" s="1599"/>
      <c r="G191" s="1592" t="s">
        <v>94</v>
      </c>
      <c r="H191" s="1593"/>
      <c r="I191" s="1593"/>
      <c r="J191" s="1593"/>
      <c r="K191" s="1593"/>
      <c r="L191" s="1593"/>
      <c r="M191" s="1593"/>
      <c r="N191" s="1593"/>
      <c r="O191" s="1593"/>
      <c r="P191" s="1593"/>
      <c r="Q191" s="1593"/>
      <c r="R191" s="1593"/>
      <c r="S191" s="1593"/>
      <c r="T191" s="1593"/>
      <c r="U191" s="1593"/>
      <c r="V191" s="1593"/>
      <c r="W191" s="1593"/>
      <c r="X191" s="1593"/>
      <c r="Y191" s="1593"/>
      <c r="Z191" s="1593"/>
      <c r="AA191" s="1593"/>
      <c r="AB191" s="1593"/>
      <c r="AC191" s="1593"/>
      <c r="AD191" s="1593"/>
      <c r="AE191" s="1593"/>
      <c r="AF191" s="1594"/>
      <c r="AG191" s="1599">
        <v>98</v>
      </c>
      <c r="AH191" s="1599"/>
      <c r="AI191" s="1599"/>
      <c r="AJ191" s="1599"/>
      <c r="AK191" s="1599"/>
      <c r="AL191" s="1599"/>
      <c r="AM191" s="1599"/>
      <c r="AN191" s="1604"/>
      <c r="AO191" s="1604"/>
      <c r="AP191" s="1604"/>
      <c r="AQ191" s="1604"/>
      <c r="AR191" s="1604"/>
      <c r="AS191" s="1604"/>
      <c r="AT191" s="1604"/>
      <c r="AU191" s="1608">
        <f t="shared" si="14"/>
        <v>98</v>
      </c>
      <c r="AV191" s="1608"/>
      <c r="AW191" s="1608"/>
      <c r="AX191" s="1608"/>
      <c r="AY191" s="1608"/>
      <c r="AZ191" s="1608"/>
      <c r="BA191" s="1608"/>
      <c r="BB191" s="1608"/>
      <c r="BC191" s="1608"/>
      <c r="BD191" s="1609"/>
      <c r="BE191" s="1603"/>
      <c r="BF191" s="1277"/>
      <c r="BG191" s="1277"/>
      <c r="BH191" s="1277"/>
      <c r="BI191" s="1277"/>
      <c r="BJ191" s="1277"/>
      <c r="BK191" s="1277"/>
      <c r="BL191" s="1277"/>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c r="CI191" s="87"/>
      <c r="CJ191" s="87"/>
      <c r="CK191" s="87"/>
      <c r="CL191" s="87"/>
      <c r="CM191" s="87"/>
      <c r="CN191" s="87"/>
      <c r="CO191" s="87"/>
      <c r="CP191" s="87"/>
      <c r="CQ191" s="87"/>
      <c r="CR191" s="87"/>
      <c r="CS191" s="87"/>
      <c r="CT191" s="87"/>
      <c r="CU191" s="87"/>
      <c r="CV191" s="87"/>
      <c r="CW191" s="87"/>
      <c r="CX191" s="87"/>
      <c r="CY191" s="87"/>
      <c r="CZ191" s="87"/>
    </row>
    <row r="192" spans="1:104" s="500" customFormat="1" ht="23.25" x14ac:dyDescent="0.35">
      <c r="A192" s="1598">
        <v>18</v>
      </c>
      <c r="B192" s="1599"/>
      <c r="C192" s="1599"/>
      <c r="D192" s="1599"/>
      <c r="E192" s="1599"/>
      <c r="F192" s="1599"/>
      <c r="G192" s="1592" t="s">
        <v>95</v>
      </c>
      <c r="H192" s="1593"/>
      <c r="I192" s="1593"/>
      <c r="J192" s="1593"/>
      <c r="K192" s="1593"/>
      <c r="L192" s="1593"/>
      <c r="M192" s="1593"/>
      <c r="N192" s="1593"/>
      <c r="O192" s="1593"/>
      <c r="P192" s="1593"/>
      <c r="Q192" s="1593"/>
      <c r="R192" s="1593"/>
      <c r="S192" s="1593"/>
      <c r="T192" s="1593"/>
      <c r="U192" s="1593"/>
      <c r="V192" s="1593"/>
      <c r="W192" s="1593"/>
      <c r="X192" s="1593"/>
      <c r="Y192" s="1593"/>
      <c r="Z192" s="1593"/>
      <c r="AA192" s="1593"/>
      <c r="AB192" s="1593"/>
      <c r="AC192" s="1593"/>
      <c r="AD192" s="1593"/>
      <c r="AE192" s="1593"/>
      <c r="AF192" s="1594"/>
      <c r="AG192" s="1599">
        <v>99</v>
      </c>
      <c r="AH192" s="1599"/>
      <c r="AI192" s="1599"/>
      <c r="AJ192" s="1599"/>
      <c r="AK192" s="1599"/>
      <c r="AL192" s="1599"/>
      <c r="AM192" s="1599"/>
      <c r="AN192" s="1604"/>
      <c r="AO192" s="1604"/>
      <c r="AP192" s="1604"/>
      <c r="AQ192" s="1604"/>
      <c r="AR192" s="1604"/>
      <c r="AS192" s="1604"/>
      <c r="AT192" s="1604"/>
      <c r="AU192" s="1608">
        <f t="shared" si="14"/>
        <v>99</v>
      </c>
      <c r="AV192" s="1608"/>
      <c r="AW192" s="1608"/>
      <c r="AX192" s="1608"/>
      <c r="AY192" s="1608"/>
      <c r="AZ192" s="1608"/>
      <c r="BA192" s="1608"/>
      <c r="BB192" s="1608"/>
      <c r="BC192" s="1608"/>
      <c r="BD192" s="1609"/>
      <c r="BE192" s="1603"/>
      <c r="BF192" s="1277"/>
      <c r="BG192" s="1277"/>
      <c r="BH192" s="1277"/>
      <c r="BI192" s="1277"/>
      <c r="BJ192" s="1277"/>
      <c r="BK192" s="1277"/>
      <c r="BL192" s="1277"/>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c r="CI192" s="87"/>
      <c r="CJ192" s="87"/>
      <c r="CK192" s="87"/>
      <c r="CL192" s="87"/>
      <c r="CM192" s="87"/>
      <c r="CN192" s="87"/>
      <c r="CO192" s="87"/>
      <c r="CP192" s="87"/>
      <c r="CQ192" s="87"/>
      <c r="CR192" s="87"/>
      <c r="CS192" s="87"/>
      <c r="CT192" s="87"/>
      <c r="CU192" s="87"/>
      <c r="CV192" s="87"/>
      <c r="CW192" s="87"/>
      <c r="CX192" s="87"/>
      <c r="CY192" s="87"/>
      <c r="CZ192" s="87"/>
    </row>
    <row r="193" spans="1:104" s="500" customFormat="1" ht="23.25" x14ac:dyDescent="0.35">
      <c r="A193" s="1598">
        <v>19</v>
      </c>
      <c r="B193" s="1599"/>
      <c r="C193" s="1599"/>
      <c r="D193" s="1599"/>
      <c r="E193" s="1599"/>
      <c r="F193" s="1599"/>
      <c r="G193" s="1592" t="s">
        <v>96</v>
      </c>
      <c r="H193" s="1593"/>
      <c r="I193" s="1593"/>
      <c r="J193" s="1593"/>
      <c r="K193" s="1593"/>
      <c r="L193" s="1593"/>
      <c r="M193" s="1593"/>
      <c r="N193" s="1593"/>
      <c r="O193" s="1593"/>
      <c r="P193" s="1593"/>
      <c r="Q193" s="1593"/>
      <c r="R193" s="1593"/>
      <c r="S193" s="1593"/>
      <c r="T193" s="1593"/>
      <c r="U193" s="1593"/>
      <c r="V193" s="1593"/>
      <c r="W193" s="1593"/>
      <c r="X193" s="1593"/>
      <c r="Y193" s="1593"/>
      <c r="Z193" s="1593"/>
      <c r="AA193" s="1593"/>
      <c r="AB193" s="1593"/>
      <c r="AC193" s="1593"/>
      <c r="AD193" s="1593"/>
      <c r="AE193" s="1593"/>
      <c r="AF193" s="1594"/>
      <c r="AG193" s="1599">
        <v>99.5</v>
      </c>
      <c r="AH193" s="1599"/>
      <c r="AI193" s="1599"/>
      <c r="AJ193" s="1599"/>
      <c r="AK193" s="1599"/>
      <c r="AL193" s="1599"/>
      <c r="AM193" s="1599"/>
      <c r="AN193" s="1604"/>
      <c r="AO193" s="1604"/>
      <c r="AP193" s="1604"/>
      <c r="AQ193" s="1604"/>
      <c r="AR193" s="1604"/>
      <c r="AS193" s="1604"/>
      <c r="AT193" s="1604"/>
      <c r="AU193" s="1608">
        <f t="shared" si="14"/>
        <v>99.5</v>
      </c>
      <c r="AV193" s="1608"/>
      <c r="AW193" s="1608"/>
      <c r="AX193" s="1608"/>
      <c r="AY193" s="1608"/>
      <c r="AZ193" s="1608"/>
      <c r="BA193" s="1608"/>
      <c r="BB193" s="1608"/>
      <c r="BC193" s="1608"/>
      <c r="BD193" s="1609"/>
      <c r="BE193" s="1603"/>
      <c r="BF193" s="1277"/>
      <c r="BG193" s="1277"/>
      <c r="BH193" s="1277"/>
      <c r="BI193" s="1277"/>
      <c r="BJ193" s="1277"/>
      <c r="BK193" s="1277"/>
      <c r="BL193" s="1277"/>
      <c r="BM193" s="87"/>
      <c r="BN193" s="87"/>
      <c r="BO193" s="87"/>
      <c r="BP193" s="87"/>
      <c r="BQ193" s="87"/>
      <c r="BR193" s="87"/>
      <c r="BS193" s="87"/>
      <c r="BT193" s="87"/>
      <c r="BU193" s="87"/>
      <c r="BV193" s="87"/>
      <c r="BW193" s="87"/>
      <c r="BX193" s="87"/>
      <c r="BY193" s="87"/>
      <c r="BZ193" s="87"/>
      <c r="CA193" s="87"/>
      <c r="CB193" s="87"/>
      <c r="CC193" s="87"/>
      <c r="CD193" s="87"/>
      <c r="CE193" s="87"/>
      <c r="CF193" s="87"/>
      <c r="CG193" s="87"/>
      <c r="CH193" s="87"/>
      <c r="CI193" s="87"/>
      <c r="CJ193" s="87"/>
      <c r="CK193" s="87"/>
      <c r="CL193" s="87"/>
      <c r="CM193" s="87"/>
      <c r="CN193" s="87"/>
      <c r="CO193" s="87"/>
      <c r="CP193" s="87"/>
      <c r="CQ193" s="87"/>
      <c r="CR193" s="87"/>
      <c r="CS193" s="87"/>
      <c r="CT193" s="87"/>
      <c r="CU193" s="87"/>
      <c r="CV193" s="87"/>
      <c r="CW193" s="87"/>
      <c r="CX193" s="87"/>
      <c r="CY193" s="87"/>
      <c r="CZ193" s="87"/>
    </row>
    <row r="194" spans="1:104" s="500" customFormat="1" ht="23.25" x14ac:dyDescent="0.35">
      <c r="A194" s="1598">
        <v>20</v>
      </c>
      <c r="B194" s="1599"/>
      <c r="C194" s="1599"/>
      <c r="D194" s="1599"/>
      <c r="E194" s="1599"/>
      <c r="F194" s="1599"/>
      <c r="G194" s="1592" t="s">
        <v>97</v>
      </c>
      <c r="H194" s="1593"/>
      <c r="I194" s="1593"/>
      <c r="J194" s="1593"/>
      <c r="K194" s="1593"/>
      <c r="L194" s="1593"/>
      <c r="M194" s="1593"/>
      <c r="N194" s="1593"/>
      <c r="O194" s="1593"/>
      <c r="P194" s="1593"/>
      <c r="Q194" s="1593"/>
      <c r="R194" s="1593"/>
      <c r="S194" s="1593"/>
      <c r="T194" s="1593"/>
      <c r="U194" s="1593"/>
      <c r="V194" s="1593"/>
      <c r="W194" s="1593"/>
      <c r="X194" s="1593"/>
      <c r="Y194" s="1593"/>
      <c r="Z194" s="1593"/>
      <c r="AA194" s="1593"/>
      <c r="AB194" s="1593"/>
      <c r="AC194" s="1593"/>
      <c r="AD194" s="1593"/>
      <c r="AE194" s="1593"/>
      <c r="AF194" s="1594"/>
      <c r="AG194" s="1599">
        <v>95</v>
      </c>
      <c r="AH194" s="1599"/>
      <c r="AI194" s="1599"/>
      <c r="AJ194" s="1599"/>
      <c r="AK194" s="1599"/>
      <c r="AL194" s="1599"/>
      <c r="AM194" s="1599"/>
      <c r="AN194" s="1604"/>
      <c r="AO194" s="1604"/>
      <c r="AP194" s="1604"/>
      <c r="AQ194" s="1604"/>
      <c r="AR194" s="1604"/>
      <c r="AS194" s="1604"/>
      <c r="AT194" s="1604"/>
      <c r="AU194" s="1608">
        <f t="shared" si="14"/>
        <v>95</v>
      </c>
      <c r="AV194" s="1608"/>
      <c r="AW194" s="1608"/>
      <c r="AX194" s="1608"/>
      <c r="AY194" s="1608"/>
      <c r="AZ194" s="1608"/>
      <c r="BA194" s="1608"/>
      <c r="BB194" s="1608"/>
      <c r="BC194" s="1608"/>
      <c r="BD194" s="1609"/>
      <c r="BE194" s="1603"/>
      <c r="BF194" s="1277"/>
      <c r="BG194" s="1277"/>
      <c r="BH194" s="1277"/>
      <c r="BI194" s="1277"/>
      <c r="BJ194" s="1277"/>
      <c r="BK194" s="1277"/>
      <c r="BL194" s="1277"/>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c r="CI194" s="87"/>
      <c r="CJ194" s="87"/>
      <c r="CK194" s="87"/>
      <c r="CL194" s="87"/>
      <c r="CM194" s="87"/>
      <c r="CN194" s="87"/>
      <c r="CO194" s="87"/>
      <c r="CP194" s="87"/>
      <c r="CQ194" s="87"/>
      <c r="CR194" s="87"/>
      <c r="CS194" s="87"/>
      <c r="CT194" s="87"/>
      <c r="CU194" s="87"/>
      <c r="CV194" s="87"/>
      <c r="CW194" s="87"/>
      <c r="CX194" s="87"/>
      <c r="CY194" s="87"/>
      <c r="CZ194" s="87"/>
    </row>
    <row r="195" spans="1:104" s="500" customFormat="1" ht="23.25" x14ac:dyDescent="0.35">
      <c r="A195" s="1598">
        <v>21</v>
      </c>
      <c r="B195" s="1599"/>
      <c r="C195" s="1599"/>
      <c r="D195" s="1599"/>
      <c r="E195" s="1599"/>
      <c r="F195" s="1599"/>
      <c r="G195" s="1638" t="s">
        <v>186</v>
      </c>
      <c r="H195" s="1639"/>
      <c r="I195" s="1639"/>
      <c r="J195" s="1639"/>
      <c r="K195" s="1639"/>
      <c r="L195" s="1639"/>
      <c r="M195" s="1639"/>
      <c r="N195" s="1639"/>
      <c r="O195" s="1639"/>
      <c r="P195" s="1639"/>
      <c r="Q195" s="1639"/>
      <c r="R195" s="1639"/>
      <c r="S195" s="1639"/>
      <c r="T195" s="1639"/>
      <c r="U195" s="1639"/>
      <c r="V195" s="1639"/>
      <c r="W195" s="1639"/>
      <c r="X195" s="1639"/>
      <c r="Y195" s="1639"/>
      <c r="Z195" s="1639"/>
      <c r="AA195" s="1639"/>
      <c r="AB195" s="1639"/>
      <c r="AC195" s="1639"/>
      <c r="AD195" s="1639"/>
      <c r="AE195" s="1639"/>
      <c r="AF195" s="1640"/>
      <c r="AG195" s="1605">
        <v>0</v>
      </c>
      <c r="AH195" s="1605"/>
      <c r="AI195" s="1605"/>
      <c r="AJ195" s="1605"/>
      <c r="AK195" s="1605"/>
      <c r="AL195" s="1605"/>
      <c r="AM195" s="1605"/>
      <c r="AN195" s="1635"/>
      <c r="AO195" s="1635"/>
      <c r="AP195" s="1635"/>
      <c r="AQ195" s="1635"/>
      <c r="AR195" s="1635"/>
      <c r="AS195" s="1635"/>
      <c r="AT195" s="1635"/>
      <c r="AU195" s="1636">
        <f t="shared" si="14"/>
        <v>0</v>
      </c>
      <c r="AV195" s="1636"/>
      <c r="AW195" s="1636"/>
      <c r="AX195" s="1636"/>
      <c r="AY195" s="1636"/>
      <c r="AZ195" s="1636"/>
      <c r="BA195" s="1636"/>
      <c r="BB195" s="1636"/>
      <c r="BC195" s="1636"/>
      <c r="BD195" s="1637"/>
      <c r="BE195" s="1603"/>
      <c r="BF195" s="1277"/>
      <c r="BG195" s="1277"/>
      <c r="BH195" s="1277"/>
      <c r="BI195" s="1277"/>
      <c r="BJ195" s="1277"/>
      <c r="BK195" s="1277"/>
      <c r="BL195" s="127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c r="CI195" s="87"/>
      <c r="CJ195" s="87"/>
      <c r="CK195" s="87"/>
      <c r="CL195" s="87"/>
      <c r="CM195" s="87"/>
      <c r="CN195" s="87"/>
      <c r="CO195" s="87"/>
      <c r="CP195" s="87"/>
      <c r="CQ195" s="87"/>
      <c r="CR195" s="87"/>
      <c r="CS195" s="87"/>
      <c r="CT195" s="87"/>
      <c r="CU195" s="87"/>
      <c r="CV195" s="87"/>
      <c r="CW195" s="87"/>
      <c r="CX195" s="87"/>
      <c r="CY195" s="87"/>
      <c r="CZ195" s="87"/>
    </row>
    <row r="196" spans="1:104" s="500" customFormat="1" ht="24" thickBot="1" x14ac:dyDescent="0.4">
      <c r="A196" s="1614">
        <v>22</v>
      </c>
      <c r="B196" s="1607"/>
      <c r="C196" s="1607"/>
      <c r="D196" s="1607"/>
      <c r="E196" s="1607"/>
      <c r="F196" s="1607"/>
      <c r="G196" s="1615" t="s">
        <v>38</v>
      </c>
      <c r="H196" s="1616"/>
      <c r="I196" s="1616"/>
      <c r="J196" s="1616"/>
      <c r="K196" s="1616"/>
      <c r="L196" s="1616"/>
      <c r="M196" s="1616"/>
      <c r="N196" s="1616"/>
      <c r="O196" s="1616"/>
      <c r="P196" s="1616"/>
      <c r="Q196" s="1616"/>
      <c r="R196" s="1616"/>
      <c r="S196" s="1616"/>
      <c r="T196" s="1616"/>
      <c r="U196" s="1616"/>
      <c r="V196" s="1616"/>
      <c r="W196" s="1616"/>
      <c r="X196" s="1616"/>
      <c r="Y196" s="1616"/>
      <c r="Z196" s="1616"/>
      <c r="AA196" s="1616"/>
      <c r="AB196" s="1616"/>
      <c r="AC196" s="1616"/>
      <c r="AD196" s="1616"/>
      <c r="AE196" s="1616"/>
      <c r="AF196" s="1617"/>
      <c r="AG196" s="1607" t="s">
        <v>39</v>
      </c>
      <c r="AH196" s="1607"/>
      <c r="AI196" s="1607"/>
      <c r="AJ196" s="1607"/>
      <c r="AK196" s="1607"/>
      <c r="AL196" s="1607"/>
      <c r="AM196" s="1607"/>
      <c r="AN196" s="1606" t="s">
        <v>39</v>
      </c>
      <c r="AO196" s="1606"/>
      <c r="AP196" s="1606"/>
      <c r="AQ196" s="1606"/>
      <c r="AR196" s="1606"/>
      <c r="AS196" s="1606"/>
      <c r="AT196" s="1606"/>
      <c r="AU196" s="1618" t="str">
        <f xml:space="preserve"> IF((ISBLANK(AN196)),AG196,AN196)</f>
        <v>Error</v>
      </c>
      <c r="AV196" s="1618"/>
      <c r="AW196" s="1618"/>
      <c r="AX196" s="1618"/>
      <c r="AY196" s="1618"/>
      <c r="AZ196" s="1618"/>
      <c r="BA196" s="1618"/>
      <c r="BB196" s="1618"/>
      <c r="BC196" s="1618"/>
      <c r="BD196" s="1619"/>
      <c r="BE196" s="1603"/>
      <c r="BF196" s="1277"/>
      <c r="BG196" s="1277"/>
      <c r="BH196" s="1277"/>
      <c r="BI196" s="1277"/>
      <c r="BJ196" s="1277"/>
      <c r="BK196" s="1277"/>
      <c r="BL196" s="127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c r="CI196" s="87"/>
      <c r="CJ196" s="87"/>
      <c r="CK196" s="87"/>
      <c r="CL196" s="87"/>
      <c r="CM196" s="87"/>
      <c r="CN196" s="87"/>
      <c r="CO196" s="87"/>
      <c r="CP196" s="87"/>
      <c r="CQ196" s="87"/>
      <c r="CR196" s="87"/>
      <c r="CS196" s="87"/>
      <c r="CT196" s="87"/>
      <c r="CU196" s="87"/>
      <c r="CV196" s="87"/>
      <c r="CW196" s="87"/>
      <c r="CX196" s="87"/>
      <c r="CY196" s="87"/>
      <c r="CZ196" s="87"/>
    </row>
    <row r="197" spans="1:104" s="500" customFormat="1" ht="24" thickBot="1" x14ac:dyDescent="0.4">
      <c r="A197" s="1628"/>
      <c r="B197" s="1624"/>
      <c r="C197" s="1624"/>
      <c r="D197" s="1624"/>
      <c r="E197" s="1624"/>
      <c r="F197" s="1624"/>
      <c r="G197" s="1624"/>
      <c r="H197" s="1624"/>
      <c r="I197" s="1624"/>
      <c r="J197" s="1624"/>
      <c r="K197" s="1624"/>
      <c r="L197" s="1624"/>
      <c r="M197" s="1624"/>
      <c r="N197" s="1624"/>
      <c r="O197" s="1624"/>
      <c r="P197" s="1624"/>
      <c r="Q197" s="1624"/>
      <c r="R197" s="1624"/>
      <c r="S197" s="1624"/>
      <c r="T197" s="1624"/>
      <c r="U197" s="1624"/>
      <c r="V197" s="1624"/>
      <c r="W197" s="1624"/>
      <c r="X197" s="1624"/>
      <c r="Y197" s="1624"/>
      <c r="Z197" s="1624"/>
      <c r="AA197" s="1624"/>
      <c r="AB197" s="1624"/>
      <c r="AC197" s="1624"/>
      <c r="AD197" s="1624"/>
      <c r="AE197" s="1624"/>
      <c r="AF197" s="1624"/>
      <c r="AG197" s="1624"/>
      <c r="AH197" s="1624"/>
      <c r="AI197" s="1624"/>
      <c r="AJ197" s="1624"/>
      <c r="AK197" s="1624"/>
      <c r="AL197" s="1624"/>
      <c r="AM197" s="1624"/>
      <c r="AN197" s="1624"/>
      <c r="AO197" s="1624"/>
      <c r="AP197" s="1624"/>
      <c r="AQ197" s="1624"/>
      <c r="AR197" s="1624"/>
      <c r="AS197" s="1624"/>
      <c r="AT197" s="1624"/>
      <c r="AU197" s="1624"/>
      <c r="AV197" s="1624"/>
      <c r="AW197" s="1624"/>
      <c r="AX197" s="1624"/>
      <c r="AY197" s="1624"/>
      <c r="AZ197" s="1624"/>
      <c r="BA197" s="1624"/>
      <c r="BB197" s="1624"/>
      <c r="BC197" s="1624"/>
      <c r="BD197" s="1629"/>
      <c r="BE197" s="1603"/>
      <c r="BF197" s="1277"/>
      <c r="BG197" s="1277"/>
      <c r="BH197" s="1277"/>
      <c r="BI197" s="1277"/>
      <c r="BJ197" s="1277"/>
      <c r="BK197" s="1277"/>
      <c r="BL197" s="127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c r="CI197" s="87"/>
      <c r="CJ197" s="87"/>
      <c r="CK197" s="87"/>
      <c r="CL197" s="87"/>
      <c r="CM197" s="87"/>
      <c r="CN197" s="87"/>
      <c r="CO197" s="87"/>
      <c r="CP197" s="87"/>
      <c r="CQ197" s="87"/>
      <c r="CR197" s="87"/>
      <c r="CS197" s="87"/>
      <c r="CT197" s="87"/>
      <c r="CU197" s="87"/>
      <c r="CV197" s="87"/>
      <c r="CW197" s="87"/>
      <c r="CX197" s="87"/>
      <c r="CY197" s="87"/>
      <c r="CZ197" s="87"/>
    </row>
    <row r="198" spans="1:104" s="500" customFormat="1" ht="23.25" x14ac:dyDescent="0.35">
      <c r="A198" s="1630"/>
      <c r="B198" s="1289"/>
      <c r="C198" s="1289"/>
      <c r="D198" s="1468"/>
      <c r="E198" s="1623" t="s">
        <v>98</v>
      </c>
      <c r="F198" s="1624"/>
      <c r="G198" s="1624"/>
      <c r="H198" s="1624"/>
      <c r="I198" s="1624"/>
      <c r="J198" s="1624"/>
      <c r="K198" s="1624"/>
      <c r="L198" s="1624"/>
      <c r="M198" s="1624"/>
      <c r="N198" s="1624"/>
      <c r="O198" s="1624"/>
      <c r="P198" s="1624"/>
      <c r="Q198" s="1624"/>
      <c r="R198" s="1624"/>
      <c r="S198" s="1624"/>
      <c r="T198" s="1624"/>
      <c r="U198" s="1624"/>
      <c r="V198" s="1624"/>
      <c r="W198" s="1624"/>
      <c r="X198" s="1624"/>
      <c r="Y198" s="1624"/>
      <c r="Z198" s="1624"/>
      <c r="AA198" s="1624"/>
      <c r="AB198" s="1624"/>
      <c r="AC198" s="1624"/>
      <c r="AD198" s="1624"/>
      <c r="AE198" s="1624"/>
      <c r="AF198" s="1624"/>
      <c r="AG198" s="1624"/>
      <c r="AH198" s="1624"/>
      <c r="AI198" s="1624"/>
      <c r="AJ198" s="1624"/>
      <c r="AK198" s="1624"/>
      <c r="AL198" s="1624"/>
      <c r="AM198" s="1624"/>
      <c r="AN198" s="1624"/>
      <c r="AO198" s="1624"/>
      <c r="AP198" s="1624"/>
      <c r="AQ198" s="1624"/>
      <c r="AR198" s="1624"/>
      <c r="AS198" s="1624"/>
      <c r="AT198" s="1624"/>
      <c r="AU198" s="1624"/>
      <c r="AV198" s="1624"/>
      <c r="AW198" s="1624"/>
      <c r="AX198" s="1624"/>
      <c r="AY198" s="1625"/>
      <c r="AZ198" s="1470"/>
      <c r="BA198" s="1289"/>
      <c r="BB198" s="1289"/>
      <c r="BC198" s="1289"/>
      <c r="BD198" s="1633"/>
      <c r="BE198" s="1603"/>
      <c r="BF198" s="1277"/>
      <c r="BG198" s="1277"/>
      <c r="BH198" s="1277"/>
      <c r="BI198" s="1277"/>
      <c r="BJ198" s="1277"/>
      <c r="BK198" s="1277"/>
      <c r="BL198" s="127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c r="CI198" s="87"/>
      <c r="CJ198" s="87"/>
      <c r="CK198" s="87"/>
      <c r="CL198" s="87"/>
      <c r="CM198" s="87"/>
      <c r="CN198" s="87"/>
      <c r="CO198" s="87"/>
      <c r="CP198" s="87"/>
      <c r="CQ198" s="87"/>
      <c r="CR198" s="87"/>
      <c r="CS198" s="87"/>
      <c r="CT198" s="87"/>
      <c r="CU198" s="87"/>
      <c r="CV198" s="87"/>
      <c r="CW198" s="87"/>
      <c r="CX198" s="87"/>
      <c r="CY198" s="87"/>
      <c r="CZ198" s="87"/>
    </row>
    <row r="199" spans="1:104" s="500" customFormat="1" ht="24" thickBot="1" x14ac:dyDescent="0.4">
      <c r="A199" s="1631"/>
      <c r="B199" s="1632"/>
      <c r="C199" s="1632"/>
      <c r="D199" s="1627"/>
      <c r="E199" s="1626">
        <v>1</v>
      </c>
      <c r="F199" s="1627"/>
      <c r="G199" s="1620" t="s">
        <v>100</v>
      </c>
      <c r="H199" s="1621"/>
      <c r="I199" s="1621"/>
      <c r="J199" s="1621"/>
      <c r="K199" s="1621"/>
      <c r="L199" s="1621"/>
      <c r="M199" s="1621"/>
      <c r="N199" s="1621"/>
      <c r="O199" s="1621"/>
      <c r="P199" s="1621"/>
      <c r="Q199" s="1621"/>
      <c r="R199" s="1621"/>
      <c r="S199" s="1621"/>
      <c r="T199" s="1621"/>
      <c r="U199" s="1621"/>
      <c r="V199" s="1621"/>
      <c r="W199" s="1621"/>
      <c r="X199" s="1621"/>
      <c r="Y199" s="1621"/>
      <c r="Z199" s="1621"/>
      <c r="AA199" s="1621"/>
      <c r="AB199" s="1621"/>
      <c r="AC199" s="1621"/>
      <c r="AD199" s="1621"/>
      <c r="AE199" s="1621"/>
      <c r="AF199" s="1621"/>
      <c r="AG199" s="1621"/>
      <c r="AH199" s="1621"/>
      <c r="AI199" s="1621"/>
      <c r="AJ199" s="1621"/>
      <c r="AK199" s="1621"/>
      <c r="AL199" s="1621"/>
      <c r="AM199" s="1621"/>
      <c r="AN199" s="1621"/>
      <c r="AO199" s="1621"/>
      <c r="AP199" s="1621"/>
      <c r="AQ199" s="1621"/>
      <c r="AR199" s="1621"/>
      <c r="AS199" s="1621"/>
      <c r="AT199" s="1621"/>
      <c r="AU199" s="1621"/>
      <c r="AV199" s="1621"/>
      <c r="AW199" s="1621"/>
      <c r="AX199" s="1621"/>
      <c r="AY199" s="1622"/>
      <c r="AZ199" s="1626"/>
      <c r="BA199" s="1632"/>
      <c r="BB199" s="1632"/>
      <c r="BC199" s="1632"/>
      <c r="BD199" s="1634"/>
      <c r="BE199" s="1603"/>
      <c r="BF199" s="1277"/>
      <c r="BG199" s="1277"/>
      <c r="BH199" s="1277"/>
      <c r="BI199" s="1277"/>
      <c r="BJ199" s="1277"/>
      <c r="BK199" s="1277"/>
      <c r="BL199" s="127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c r="CO199" s="87"/>
      <c r="CP199" s="87"/>
      <c r="CQ199" s="87"/>
      <c r="CR199" s="87"/>
      <c r="CS199" s="87"/>
      <c r="CT199" s="87"/>
      <c r="CU199" s="87"/>
      <c r="CV199" s="87"/>
      <c r="CW199" s="87"/>
      <c r="CX199" s="87"/>
      <c r="CY199" s="87"/>
      <c r="CZ199" s="87"/>
    </row>
    <row r="200" spans="1:104" s="500" customFormat="1" ht="21" thickTop="1" x14ac:dyDescent="0.3">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c r="CO200" s="87"/>
      <c r="CP200" s="87"/>
      <c r="CQ200" s="87"/>
      <c r="CR200" s="87"/>
      <c r="CS200" s="87"/>
      <c r="CT200" s="87"/>
      <c r="CU200" s="87"/>
      <c r="CV200" s="87"/>
      <c r="CW200" s="87"/>
      <c r="CX200" s="87"/>
      <c r="CY200" s="87"/>
      <c r="CZ200" s="87"/>
    </row>
    <row r="202" spans="1:104" ht="15.75" customHeight="1" x14ac:dyDescent="0.3">
      <c r="B202" s="1025"/>
      <c r="C202" s="1025"/>
      <c r="D202" s="1025"/>
      <c r="E202" s="1025"/>
      <c r="F202" s="1025"/>
      <c r="G202" s="1025"/>
      <c r="H202" s="1025"/>
      <c r="I202" s="1025"/>
      <c r="J202" s="1025"/>
      <c r="K202" s="1025"/>
      <c r="L202" s="1025"/>
      <c r="M202" s="1025"/>
      <c r="N202" s="1025"/>
      <c r="O202" s="1025"/>
      <c r="P202" s="1025"/>
      <c r="Q202" s="1025"/>
      <c r="R202" s="1025"/>
      <c r="S202" s="1025"/>
      <c r="T202" s="1025"/>
      <c r="U202" s="1025"/>
      <c r="V202" s="1025"/>
      <c r="W202" s="1025"/>
      <c r="X202" s="1025"/>
      <c r="Y202" s="1025"/>
      <c r="Z202" s="1025"/>
      <c r="AA202" s="1025"/>
      <c r="AB202" s="1025"/>
      <c r="AC202" s="1025"/>
      <c r="AD202" s="1025"/>
      <c r="AE202" s="1025"/>
      <c r="AF202" s="1025"/>
      <c r="AG202" s="1025"/>
      <c r="AH202" s="1025"/>
      <c r="AI202" s="1025"/>
      <c r="AJ202" s="1025"/>
      <c r="AK202" s="1025"/>
      <c r="AL202" s="1025"/>
      <c r="AM202" s="1025"/>
      <c r="AN202" s="1025"/>
      <c r="AO202" s="1025"/>
      <c r="AP202" s="1025"/>
      <c r="AQ202" s="1025"/>
      <c r="AR202" s="1025"/>
      <c r="AS202" s="1025"/>
      <c r="AT202" s="1025"/>
      <c r="AU202" s="1025"/>
      <c r="AV202" s="1025"/>
      <c r="AW202" s="1025"/>
      <c r="AX202" s="1025"/>
      <c r="AY202" s="1025"/>
      <c r="AZ202" s="1025"/>
      <c r="BA202" s="1025"/>
      <c r="BB202" s="1025"/>
      <c r="BC202" s="1025"/>
      <c r="BD202" s="1025"/>
      <c r="BE202" s="1025"/>
      <c r="BF202" s="1025"/>
      <c r="BG202" s="1025"/>
      <c r="BH202" s="1025"/>
      <c r="BI202" s="1025"/>
      <c r="BJ202" s="1025"/>
      <c r="BK202" s="1025"/>
      <c r="BL202" s="1025"/>
      <c r="BM202" s="1025"/>
      <c r="BN202" s="1025"/>
    </row>
    <row r="203" spans="1:104" ht="15.75" customHeight="1" x14ac:dyDescent="0.3">
      <c r="B203" s="1025"/>
      <c r="C203" s="1025"/>
      <c r="D203" s="1025"/>
      <c r="E203" s="1025"/>
      <c r="F203" s="1025"/>
      <c r="G203" s="1025"/>
      <c r="H203" s="1025"/>
      <c r="I203" s="1025"/>
      <c r="J203" s="1025"/>
      <c r="K203" s="1025"/>
      <c r="L203" s="1025"/>
      <c r="M203" s="1025"/>
      <c r="N203" s="1025"/>
      <c r="O203" s="1025"/>
      <c r="P203" s="1025"/>
      <c r="Q203" s="1025"/>
      <c r="R203" s="1025"/>
      <c r="S203" s="1025"/>
      <c r="T203" s="1025"/>
      <c r="U203" s="1025"/>
      <c r="V203" s="1025"/>
      <c r="W203" s="1025"/>
      <c r="X203" s="1025"/>
      <c r="Y203" s="1025"/>
      <c r="Z203" s="1025"/>
      <c r="AA203" s="1025"/>
      <c r="AB203" s="1025"/>
      <c r="AC203" s="1025"/>
      <c r="AD203" s="1025"/>
      <c r="AE203" s="1025"/>
      <c r="AF203" s="1025"/>
      <c r="AG203" s="1025"/>
      <c r="AH203" s="1025"/>
      <c r="AI203" s="1025"/>
      <c r="AJ203" s="1025"/>
      <c r="AK203" s="1025"/>
      <c r="AL203" s="1025"/>
      <c r="AM203" s="1025"/>
      <c r="AN203" s="1025"/>
      <c r="AO203" s="1025"/>
      <c r="AP203" s="1025"/>
      <c r="AQ203" s="1025"/>
      <c r="AR203" s="1025"/>
      <c r="AS203" s="1025"/>
      <c r="AT203" s="1025"/>
      <c r="AU203" s="1025"/>
      <c r="AV203" s="1025"/>
      <c r="AW203" s="1025"/>
      <c r="AX203" s="1025"/>
      <c r="AY203" s="1025"/>
      <c r="AZ203" s="1025"/>
      <c r="BA203" s="1025"/>
      <c r="BB203" s="1025"/>
      <c r="BC203" s="1025"/>
      <c r="BD203" s="1025"/>
      <c r="BE203" s="1025"/>
      <c r="BF203" s="1025"/>
      <c r="BG203" s="1025"/>
      <c r="BH203" s="1025"/>
      <c r="BI203" s="1025"/>
      <c r="BJ203" s="1025"/>
      <c r="BK203" s="1025"/>
      <c r="BL203" s="1025"/>
      <c r="BM203" s="1025"/>
      <c r="BN203" s="1025"/>
    </row>
    <row r="204" spans="1:104" ht="15.75" customHeight="1" x14ac:dyDescent="0.3">
      <c r="B204" s="1026"/>
      <c r="C204" s="1026"/>
      <c r="D204" s="1026"/>
      <c r="E204" s="1026"/>
      <c r="F204" s="1026"/>
      <c r="G204" s="1026"/>
      <c r="H204" s="1026"/>
      <c r="I204" s="1026"/>
      <c r="J204" s="1026"/>
      <c r="K204" s="1026"/>
      <c r="L204" s="1026"/>
      <c r="M204" s="1026"/>
      <c r="N204" s="1026"/>
      <c r="O204" s="1026"/>
      <c r="P204" s="1026"/>
      <c r="Q204" s="1026"/>
      <c r="R204" s="1026"/>
      <c r="S204" s="1026"/>
      <c r="T204" s="1026"/>
      <c r="U204" s="1026"/>
      <c r="V204" s="1026"/>
      <c r="W204" s="1026"/>
      <c r="X204" s="1026"/>
      <c r="Y204" s="1026"/>
      <c r="Z204" s="1026"/>
      <c r="AA204" s="1026"/>
      <c r="AB204" s="1026"/>
      <c r="AC204" s="1026"/>
      <c r="AD204" s="1026"/>
      <c r="AE204" s="1026"/>
      <c r="AF204" s="1026"/>
      <c r="AG204" s="1026"/>
      <c r="AH204" s="1026"/>
      <c r="AI204" s="1026"/>
      <c r="AJ204" s="1026"/>
      <c r="AK204" s="1026"/>
      <c r="AL204" s="1026"/>
      <c r="AM204" s="1026"/>
      <c r="AN204" s="1026"/>
      <c r="AO204" s="1026"/>
      <c r="AP204" s="1026"/>
      <c r="AQ204" s="1026"/>
      <c r="AR204" s="1026"/>
      <c r="AS204" s="1026"/>
      <c r="AT204" s="1026"/>
      <c r="AU204" s="1026"/>
      <c r="AV204" s="1026"/>
      <c r="AW204" s="1026"/>
      <c r="AX204" s="1026"/>
      <c r="AY204" s="1026"/>
      <c r="AZ204" s="1026"/>
      <c r="BA204" s="1026"/>
      <c r="BB204" s="1026"/>
      <c r="BC204" s="1026"/>
      <c r="BD204" s="1026"/>
      <c r="BE204" s="1026"/>
      <c r="BF204" s="1026"/>
      <c r="BG204" s="1026"/>
      <c r="BH204" s="1026"/>
      <c r="BI204" s="1026"/>
      <c r="BJ204" s="1026"/>
      <c r="BK204" s="1026"/>
      <c r="BL204" s="1026"/>
      <c r="BM204" s="1026"/>
      <c r="BN204" s="1026"/>
    </row>
    <row r="205" spans="1:104" ht="15.75" customHeight="1" x14ac:dyDescent="0.3">
      <c r="B205" s="1026"/>
      <c r="C205" s="1026"/>
      <c r="D205" s="1026"/>
      <c r="E205" s="1026"/>
      <c r="F205" s="1026"/>
      <c r="G205" s="1026"/>
      <c r="H205" s="1026"/>
      <c r="I205" s="1026"/>
      <c r="J205" s="1026"/>
      <c r="K205" s="1026"/>
      <c r="L205" s="1026"/>
      <c r="M205" s="1026"/>
      <c r="N205" s="1026"/>
      <c r="O205" s="1026"/>
      <c r="P205" s="1026"/>
      <c r="Q205" s="1026"/>
      <c r="R205" s="1026"/>
      <c r="S205" s="1026"/>
      <c r="T205" s="1026"/>
      <c r="U205" s="1026"/>
      <c r="V205" s="1026"/>
      <c r="W205" s="1026"/>
      <c r="X205" s="1026"/>
      <c r="Y205" s="1026"/>
      <c r="Z205" s="1026"/>
      <c r="AA205" s="1026"/>
      <c r="AB205" s="1026"/>
      <c r="AC205" s="1026"/>
      <c r="AD205" s="1026"/>
      <c r="AE205" s="1026"/>
      <c r="AF205" s="1026"/>
      <c r="AG205" s="1026"/>
      <c r="AH205" s="1026"/>
      <c r="AI205" s="1026"/>
      <c r="AJ205" s="1026"/>
      <c r="AK205" s="1026"/>
      <c r="AL205" s="1026"/>
      <c r="AM205" s="1026"/>
      <c r="AN205" s="1026"/>
      <c r="AO205" s="1026"/>
      <c r="AP205" s="1026"/>
      <c r="AQ205" s="1026"/>
      <c r="AR205" s="1026"/>
      <c r="AS205" s="1026"/>
      <c r="AT205" s="1026"/>
      <c r="AU205" s="1026"/>
      <c r="AV205" s="1026"/>
      <c r="AW205" s="1026"/>
      <c r="AX205" s="1026"/>
      <c r="AY205" s="1026"/>
      <c r="AZ205" s="1026"/>
      <c r="BA205" s="1026"/>
      <c r="BB205" s="1026"/>
      <c r="BC205" s="1026"/>
      <c r="BD205" s="1026"/>
      <c r="BE205" s="1026"/>
      <c r="BF205" s="1026"/>
      <c r="BG205" s="1026"/>
      <c r="BH205" s="1026"/>
      <c r="BI205" s="1026"/>
      <c r="BJ205" s="1026"/>
      <c r="BK205" s="1026"/>
      <c r="BL205" s="1026"/>
      <c r="BM205" s="1026"/>
      <c r="BN205" s="1026"/>
    </row>
    <row r="206" spans="1:104" ht="15.75" customHeight="1" x14ac:dyDescent="0.3">
      <c r="B206" s="1026"/>
      <c r="C206" s="1026"/>
      <c r="D206" s="1026"/>
      <c r="E206" s="1026"/>
      <c r="F206" s="1026"/>
      <c r="G206" s="1026"/>
      <c r="H206" s="1026"/>
      <c r="I206" s="1026"/>
      <c r="J206" s="1026"/>
      <c r="K206" s="1026"/>
      <c r="L206" s="1026"/>
      <c r="M206" s="1026"/>
      <c r="N206" s="1026"/>
      <c r="O206" s="1026"/>
      <c r="P206" s="1026"/>
      <c r="Q206" s="1026"/>
      <c r="R206" s="1026"/>
      <c r="S206" s="1026"/>
      <c r="T206" s="1026"/>
      <c r="U206" s="1026"/>
      <c r="V206" s="1026"/>
      <c r="W206" s="1026"/>
      <c r="X206" s="1026"/>
      <c r="Y206" s="1026"/>
      <c r="Z206" s="1026"/>
      <c r="AA206" s="1026"/>
      <c r="AB206" s="1026"/>
      <c r="AC206" s="1026"/>
      <c r="AD206" s="1026"/>
      <c r="AE206" s="1026"/>
      <c r="AF206" s="1026"/>
      <c r="AG206" s="1026"/>
      <c r="AH206" s="1026"/>
      <c r="AI206" s="1026"/>
      <c r="AJ206" s="1026"/>
      <c r="AK206" s="1026"/>
      <c r="AL206" s="1026"/>
      <c r="AM206" s="1026"/>
      <c r="AN206" s="1026"/>
      <c r="AO206" s="1026"/>
      <c r="AP206" s="1026"/>
      <c r="AQ206" s="1026"/>
      <c r="AR206" s="1026"/>
      <c r="AS206" s="1026"/>
      <c r="AT206" s="1026"/>
      <c r="AU206" s="1026"/>
      <c r="AV206" s="1026"/>
      <c r="AW206" s="1026"/>
      <c r="AX206" s="1026"/>
      <c r="AY206" s="1026"/>
      <c r="AZ206" s="1026"/>
      <c r="BA206" s="1026"/>
      <c r="BB206" s="1026"/>
      <c r="BC206" s="1026"/>
      <c r="BD206" s="1026"/>
      <c r="BE206" s="1026"/>
      <c r="BF206" s="1026"/>
      <c r="BG206" s="1026"/>
      <c r="BH206" s="1026"/>
      <c r="BI206" s="1026"/>
      <c r="BJ206" s="1026"/>
      <c r="BK206" s="1026"/>
      <c r="BL206" s="1026"/>
      <c r="BM206" s="1026"/>
      <c r="BN206" s="1026"/>
    </row>
    <row r="207" spans="1:104" ht="15.75" customHeight="1" x14ac:dyDescent="0.3">
      <c r="B207" s="1026"/>
      <c r="C207" s="1026"/>
      <c r="D207" s="1026"/>
      <c r="E207" s="1026"/>
      <c r="F207" s="1026"/>
      <c r="G207" s="1026"/>
      <c r="H207" s="1026"/>
      <c r="I207" s="1026"/>
      <c r="J207" s="1026"/>
      <c r="K207" s="1026"/>
      <c r="L207" s="1026"/>
      <c r="M207" s="1026"/>
      <c r="N207" s="1026"/>
      <c r="O207" s="1026"/>
      <c r="P207" s="1026"/>
      <c r="Q207" s="1026"/>
      <c r="R207" s="1026"/>
      <c r="S207" s="1026"/>
      <c r="T207" s="1026"/>
      <c r="U207" s="1026"/>
      <c r="V207" s="1026"/>
      <c r="W207" s="1026"/>
      <c r="X207" s="1026"/>
      <c r="Y207" s="1026"/>
      <c r="Z207" s="1026"/>
      <c r="AA207" s="1026"/>
      <c r="AB207" s="1026"/>
      <c r="AC207" s="1026"/>
      <c r="AD207" s="1026"/>
      <c r="AE207" s="1026"/>
      <c r="AF207" s="1026"/>
      <c r="AG207" s="1026"/>
      <c r="AH207" s="1026"/>
      <c r="AI207" s="1026"/>
      <c r="AJ207" s="1026"/>
      <c r="AK207" s="1026"/>
      <c r="AL207" s="1026"/>
      <c r="AM207" s="1026"/>
      <c r="AN207" s="1026"/>
      <c r="AO207" s="1026"/>
      <c r="AP207" s="1026"/>
      <c r="AQ207" s="1026"/>
      <c r="AR207" s="1026"/>
      <c r="AS207" s="1026"/>
      <c r="AT207" s="1026"/>
      <c r="AU207" s="1026"/>
      <c r="AV207" s="1026"/>
      <c r="AW207" s="1026"/>
      <c r="AX207" s="1026"/>
      <c r="AY207" s="1026"/>
      <c r="AZ207" s="1026"/>
      <c r="BA207" s="1026"/>
      <c r="BB207" s="1026"/>
      <c r="BC207" s="1026"/>
      <c r="BD207" s="1026"/>
      <c r="BE207" s="1026"/>
      <c r="BF207" s="1026"/>
      <c r="BG207" s="1026"/>
      <c r="BH207" s="1026"/>
      <c r="BI207" s="1026"/>
      <c r="BJ207" s="1026"/>
      <c r="BK207" s="1026"/>
      <c r="BL207" s="1026"/>
      <c r="BM207" s="1026"/>
      <c r="BN207" s="1026"/>
    </row>
    <row r="208" spans="1:104" ht="15.75" customHeight="1" x14ac:dyDescent="0.3">
      <c r="B208" s="1026"/>
      <c r="C208" s="1026"/>
      <c r="D208" s="1026"/>
      <c r="E208" s="1026"/>
      <c r="F208" s="1026"/>
      <c r="G208" s="1026"/>
      <c r="H208" s="1026"/>
      <c r="I208" s="1026"/>
      <c r="J208" s="1026"/>
      <c r="K208" s="1026"/>
      <c r="L208" s="1026"/>
      <c r="M208" s="1026"/>
      <c r="N208" s="1026"/>
      <c r="O208" s="1026"/>
      <c r="P208" s="1026"/>
      <c r="Q208" s="1026"/>
      <c r="R208" s="1026"/>
      <c r="S208" s="1026"/>
      <c r="T208" s="1026"/>
      <c r="U208" s="1026"/>
      <c r="V208" s="1026"/>
      <c r="W208" s="1026"/>
      <c r="X208" s="1026"/>
      <c r="Y208" s="1026"/>
      <c r="Z208" s="1026"/>
      <c r="AA208" s="1026"/>
      <c r="AB208" s="1026"/>
      <c r="AC208" s="1026"/>
      <c r="AD208" s="1026"/>
      <c r="AE208" s="1026"/>
      <c r="AF208" s="1026"/>
      <c r="AG208" s="1026"/>
      <c r="AH208" s="1026"/>
      <c r="AI208" s="1026"/>
      <c r="AJ208" s="1026"/>
      <c r="AK208" s="1026"/>
      <c r="AL208" s="1026"/>
      <c r="AM208" s="1026"/>
      <c r="AN208" s="1026"/>
      <c r="AO208" s="1026"/>
      <c r="AP208" s="1026"/>
      <c r="AQ208" s="1026"/>
      <c r="AR208" s="1026"/>
      <c r="AS208" s="1026"/>
      <c r="AT208" s="1026"/>
      <c r="AU208" s="1026"/>
      <c r="AV208" s="1026"/>
      <c r="AW208" s="1026"/>
      <c r="AX208" s="1026"/>
      <c r="AY208" s="1026"/>
      <c r="AZ208" s="1026"/>
      <c r="BA208" s="1026"/>
      <c r="BB208" s="1026"/>
      <c r="BC208" s="1026"/>
      <c r="BD208" s="1026"/>
      <c r="BE208" s="1026"/>
      <c r="BF208" s="1026"/>
      <c r="BG208" s="1026"/>
      <c r="BH208" s="1026"/>
      <c r="BI208" s="1026"/>
      <c r="BJ208" s="1026"/>
      <c r="BK208" s="1026"/>
      <c r="BL208" s="1026"/>
      <c r="BM208" s="1026"/>
      <c r="BN208" s="1026"/>
    </row>
    <row r="209" spans="2:66" ht="15.75" customHeight="1" x14ac:dyDescent="0.3">
      <c r="B209" s="1026"/>
      <c r="C209" s="1026"/>
      <c r="D209" s="1026"/>
      <c r="E209" s="1026"/>
      <c r="F209" s="1026"/>
      <c r="G209" s="1026"/>
      <c r="H209" s="1026"/>
      <c r="I209" s="1026"/>
      <c r="J209" s="1026"/>
      <c r="K209" s="1026"/>
      <c r="L209" s="1026"/>
      <c r="M209" s="1026"/>
      <c r="N209" s="1026"/>
      <c r="O209" s="1026"/>
      <c r="P209" s="1026"/>
      <c r="Q209" s="1026"/>
      <c r="R209" s="1026"/>
      <c r="S209" s="1026"/>
      <c r="T209" s="1026"/>
      <c r="U209" s="1026"/>
      <c r="V209" s="1026"/>
      <c r="W209" s="1026"/>
      <c r="X209" s="1026"/>
      <c r="Y209" s="1026"/>
      <c r="Z209" s="1026"/>
      <c r="AA209" s="1026"/>
      <c r="AB209" s="1026"/>
      <c r="AC209" s="1026"/>
      <c r="AD209" s="1026"/>
      <c r="AE209" s="1026"/>
      <c r="AF209" s="1026"/>
      <c r="AG209" s="1026"/>
      <c r="AH209" s="1026"/>
      <c r="AI209" s="1026"/>
      <c r="AJ209" s="1026"/>
      <c r="AK209" s="1026"/>
      <c r="AL209" s="1026"/>
      <c r="AM209" s="1026"/>
      <c r="AN209" s="1026"/>
      <c r="AO209" s="1026"/>
      <c r="AP209" s="1026"/>
      <c r="AQ209" s="1026"/>
      <c r="AR209" s="1026"/>
      <c r="AS209" s="1026"/>
      <c r="AT209" s="1026"/>
      <c r="AU209" s="1026"/>
      <c r="AV209" s="1026"/>
      <c r="AW209" s="1026"/>
      <c r="AX209" s="1026"/>
      <c r="AY209" s="1026"/>
      <c r="AZ209" s="1026"/>
      <c r="BA209" s="1026"/>
      <c r="BB209" s="1026"/>
      <c r="BC209" s="1026"/>
      <c r="BD209" s="1026"/>
      <c r="BE209" s="1026"/>
      <c r="BF209" s="1026"/>
      <c r="BG209" s="1026"/>
      <c r="BH209" s="1026"/>
      <c r="BI209" s="1026"/>
      <c r="BJ209" s="1026"/>
      <c r="BK209" s="1026"/>
      <c r="BL209" s="1026"/>
      <c r="BM209" s="1026"/>
      <c r="BN209" s="1026"/>
    </row>
    <row r="210" spans="2:66" ht="15.75" customHeight="1" x14ac:dyDescent="0.3">
      <c r="B210" s="1026"/>
      <c r="C210" s="1026"/>
      <c r="D210" s="1026"/>
      <c r="E210" s="1026"/>
      <c r="F210" s="1026"/>
      <c r="G210" s="1026"/>
      <c r="H210" s="1026"/>
      <c r="I210" s="1026"/>
      <c r="J210" s="1026"/>
      <c r="K210" s="1026"/>
      <c r="L210" s="1026"/>
      <c r="M210" s="1026"/>
      <c r="N210" s="1026"/>
      <c r="O210" s="1026"/>
      <c r="P210" s="1026"/>
      <c r="Q210" s="1026"/>
      <c r="R210" s="1026"/>
      <c r="S210" s="1026"/>
      <c r="T210" s="1026"/>
      <c r="U210" s="1026"/>
      <c r="V210" s="1026"/>
      <c r="W210" s="1026"/>
      <c r="X210" s="1026"/>
      <c r="Y210" s="1026"/>
      <c r="Z210" s="1026"/>
      <c r="AA210" s="1026"/>
      <c r="AB210" s="1026"/>
      <c r="AC210" s="1026"/>
      <c r="AD210" s="1026"/>
      <c r="AE210" s="1026"/>
      <c r="AF210" s="1026"/>
      <c r="AG210" s="1026"/>
      <c r="AH210" s="1026"/>
      <c r="AI210" s="1026"/>
      <c r="AJ210" s="1026"/>
      <c r="AK210" s="1026"/>
      <c r="AL210" s="1026"/>
      <c r="AM210" s="1026"/>
      <c r="AN210" s="1026"/>
      <c r="AO210" s="1026"/>
      <c r="AP210" s="1026"/>
      <c r="AQ210" s="1026"/>
      <c r="AR210" s="1026"/>
      <c r="AS210" s="1026"/>
      <c r="AT210" s="1026"/>
      <c r="AU210" s="1026"/>
      <c r="AV210" s="1026"/>
      <c r="AW210" s="1026"/>
      <c r="AX210" s="1026"/>
      <c r="AY210" s="1026"/>
      <c r="AZ210" s="1026"/>
      <c r="BA210" s="1026"/>
      <c r="BB210" s="1026"/>
      <c r="BC210" s="1026"/>
      <c r="BD210" s="1026"/>
      <c r="BE210" s="1026"/>
      <c r="BF210" s="1026"/>
      <c r="BG210" s="1026"/>
      <c r="BH210" s="1026"/>
      <c r="BI210" s="1026"/>
      <c r="BJ210" s="1026"/>
      <c r="BK210" s="1026"/>
      <c r="BL210" s="1026"/>
      <c r="BM210" s="1026"/>
      <c r="BN210" s="1026"/>
    </row>
    <row r="211" spans="2:66" ht="15.75" customHeight="1" x14ac:dyDescent="0.3">
      <c r="B211" s="1026"/>
      <c r="C211" s="1026"/>
      <c r="D211" s="1026"/>
      <c r="E211" s="1026"/>
      <c r="F211" s="1026"/>
      <c r="G211" s="1026"/>
      <c r="H211" s="1026"/>
      <c r="I211" s="1026"/>
      <c r="J211" s="1026"/>
      <c r="K211" s="1026"/>
      <c r="L211" s="1026"/>
      <c r="M211" s="1026"/>
      <c r="N211" s="1026"/>
      <c r="O211" s="1026"/>
      <c r="P211" s="1026"/>
      <c r="Q211" s="1026"/>
      <c r="R211" s="1026"/>
      <c r="S211" s="1026"/>
      <c r="T211" s="1026"/>
      <c r="U211" s="1026"/>
      <c r="V211" s="1026"/>
      <c r="W211" s="1026"/>
      <c r="X211" s="1026"/>
      <c r="Y211" s="1026"/>
      <c r="Z211" s="1026"/>
      <c r="AA211" s="1026"/>
      <c r="AB211" s="1026"/>
      <c r="AC211" s="1026"/>
      <c r="AD211" s="1026"/>
      <c r="AE211" s="1026"/>
      <c r="AF211" s="1026"/>
      <c r="AG211" s="1026"/>
      <c r="AH211" s="1026"/>
      <c r="AI211" s="1026"/>
      <c r="AJ211" s="1026"/>
      <c r="AK211" s="1026"/>
      <c r="AL211" s="1026"/>
      <c r="AM211" s="1026"/>
      <c r="AN211" s="1026"/>
      <c r="AO211" s="1026"/>
      <c r="AP211" s="1026"/>
      <c r="AQ211" s="1026"/>
      <c r="AR211" s="1026"/>
      <c r="AS211" s="1026"/>
      <c r="AT211" s="1026"/>
      <c r="AU211" s="1026"/>
      <c r="AV211" s="1026"/>
      <c r="AW211" s="1026"/>
      <c r="AX211" s="1026"/>
      <c r="AY211" s="1026"/>
      <c r="AZ211" s="1026"/>
      <c r="BA211" s="1026"/>
      <c r="BB211" s="1026"/>
      <c r="BC211" s="1026"/>
      <c r="BD211" s="1026"/>
      <c r="BE211" s="1026"/>
      <c r="BF211" s="1026"/>
      <c r="BG211" s="1026"/>
      <c r="BH211" s="1026"/>
      <c r="BI211" s="1026"/>
      <c r="BJ211" s="1026"/>
      <c r="BK211" s="1026"/>
      <c r="BL211" s="1026"/>
      <c r="BM211" s="1026"/>
      <c r="BN211" s="1026"/>
    </row>
    <row r="212" spans="2:66" ht="15.75" customHeight="1" x14ac:dyDescent="0.3">
      <c r="B212" s="1026"/>
      <c r="C212" s="1026"/>
      <c r="D212" s="1026"/>
      <c r="E212" s="1026"/>
      <c r="F212" s="1026"/>
      <c r="G212" s="1026"/>
      <c r="H212" s="1026"/>
      <c r="I212" s="1026"/>
      <c r="J212" s="1026"/>
      <c r="K212" s="1026"/>
      <c r="L212" s="1026"/>
      <c r="M212" s="1026"/>
      <c r="N212" s="1026"/>
      <c r="O212" s="1026"/>
      <c r="P212" s="1026"/>
      <c r="Q212" s="1026"/>
      <c r="R212" s="1026"/>
      <c r="S212" s="1026"/>
      <c r="T212" s="1026"/>
      <c r="U212" s="1026"/>
      <c r="V212" s="1026"/>
      <c r="W212" s="1026"/>
      <c r="X212" s="1026"/>
      <c r="Y212" s="1026"/>
      <c r="Z212" s="1026"/>
      <c r="AA212" s="1026"/>
      <c r="AB212" s="1026"/>
      <c r="AC212" s="1026"/>
      <c r="AD212" s="1026"/>
      <c r="AE212" s="1026"/>
      <c r="AF212" s="1026"/>
      <c r="AG212" s="1026"/>
      <c r="AH212" s="1026"/>
      <c r="AI212" s="1026"/>
      <c r="AJ212" s="1026"/>
      <c r="AK212" s="1026"/>
      <c r="AL212" s="1026"/>
      <c r="AM212" s="1026"/>
      <c r="AN212" s="1026"/>
      <c r="AO212" s="1026"/>
      <c r="AP212" s="1026"/>
      <c r="AQ212" s="1026"/>
      <c r="AR212" s="1026"/>
      <c r="AS212" s="1026"/>
      <c r="AT212" s="1026"/>
      <c r="AU212" s="1026"/>
      <c r="AV212" s="1026"/>
      <c r="AW212" s="1026"/>
      <c r="AX212" s="1026"/>
      <c r="AY212" s="1026"/>
      <c r="AZ212" s="1026"/>
      <c r="BA212" s="1026"/>
      <c r="BB212" s="1026"/>
      <c r="BC212" s="1026"/>
      <c r="BD212" s="1026"/>
      <c r="BE212" s="1026"/>
      <c r="BF212" s="1026"/>
      <c r="BG212" s="1026"/>
      <c r="BH212" s="1026"/>
      <c r="BI212" s="1026"/>
      <c r="BJ212" s="1026"/>
      <c r="BK212" s="1026"/>
      <c r="BL212" s="1026"/>
      <c r="BM212" s="1026"/>
      <c r="BN212" s="1026"/>
    </row>
    <row r="213" spans="2:66" ht="15.75" customHeight="1" x14ac:dyDescent="0.3">
      <c r="B213" s="1026"/>
      <c r="C213" s="1026"/>
      <c r="D213" s="1026"/>
      <c r="E213" s="1026"/>
      <c r="F213" s="1026"/>
      <c r="G213" s="1026"/>
      <c r="H213" s="1026"/>
      <c r="I213" s="1026"/>
      <c r="J213" s="1026"/>
      <c r="K213" s="1026"/>
      <c r="L213" s="1026"/>
      <c r="M213" s="1026"/>
      <c r="N213" s="1026"/>
      <c r="O213" s="1026"/>
      <c r="P213" s="1026"/>
      <c r="Q213" s="1026"/>
      <c r="R213" s="1026"/>
      <c r="S213" s="1026"/>
      <c r="T213" s="1026"/>
      <c r="U213" s="1026"/>
      <c r="V213" s="1026"/>
      <c r="W213" s="1026"/>
      <c r="X213" s="1026"/>
      <c r="Y213" s="1026"/>
      <c r="Z213" s="1026"/>
      <c r="AA213" s="1026"/>
      <c r="AB213" s="1026"/>
      <c r="AC213" s="1026"/>
      <c r="AD213" s="1026"/>
      <c r="AE213" s="1026"/>
      <c r="AF213" s="1026"/>
      <c r="AG213" s="1026"/>
      <c r="AH213" s="1026"/>
      <c r="AI213" s="1026"/>
      <c r="AJ213" s="1026"/>
      <c r="AK213" s="1026"/>
      <c r="AL213" s="1026"/>
      <c r="AM213" s="1026"/>
      <c r="AN213" s="1026"/>
      <c r="AO213" s="1026"/>
      <c r="AP213" s="1026"/>
      <c r="AQ213" s="1026"/>
      <c r="AR213" s="1026"/>
      <c r="AS213" s="1026"/>
      <c r="AT213" s="1026"/>
      <c r="AU213" s="1026"/>
      <c r="AV213" s="1026"/>
      <c r="AW213" s="1026"/>
      <c r="AX213" s="1026"/>
      <c r="AY213" s="1026"/>
      <c r="AZ213" s="1026"/>
      <c r="BA213" s="1026"/>
      <c r="BB213" s="1026"/>
      <c r="BC213" s="1026"/>
      <c r="BD213" s="1026"/>
      <c r="BE213" s="1026"/>
      <c r="BF213" s="1026"/>
      <c r="BG213" s="1026"/>
      <c r="BH213" s="1026"/>
      <c r="BI213" s="1026"/>
      <c r="BJ213" s="1026"/>
      <c r="BK213" s="1026"/>
      <c r="BL213" s="1026"/>
      <c r="BM213" s="1026"/>
      <c r="BN213" s="1026"/>
    </row>
    <row r="214" spans="2:66" ht="15.75" customHeight="1" x14ac:dyDescent="0.3">
      <c r="B214" s="1026"/>
      <c r="C214" s="1026"/>
      <c r="D214" s="1026"/>
      <c r="E214" s="1026"/>
      <c r="F214" s="1026"/>
      <c r="G214" s="1026"/>
      <c r="H214" s="1026"/>
      <c r="I214" s="1026"/>
      <c r="J214" s="1026"/>
      <c r="K214" s="1026"/>
      <c r="L214" s="1026"/>
      <c r="M214" s="1026"/>
      <c r="N214" s="1026"/>
      <c r="O214" s="1026"/>
      <c r="P214" s="1026"/>
      <c r="Q214" s="1026"/>
      <c r="R214" s="1026"/>
      <c r="S214" s="1026"/>
      <c r="T214" s="1026"/>
      <c r="U214" s="1026"/>
      <c r="V214" s="1026"/>
      <c r="W214" s="1026"/>
      <c r="X214" s="1026"/>
      <c r="Y214" s="1026"/>
      <c r="Z214" s="1026"/>
      <c r="AA214" s="1026"/>
      <c r="AB214" s="1026"/>
      <c r="AC214" s="1026"/>
      <c r="AD214" s="1026"/>
      <c r="AE214" s="1026"/>
      <c r="AF214" s="1026"/>
      <c r="AG214" s="1026"/>
      <c r="AH214" s="1026"/>
      <c r="AI214" s="1026"/>
      <c r="AJ214" s="1026"/>
      <c r="AK214" s="1026"/>
      <c r="AL214" s="1026"/>
      <c r="AM214" s="1026"/>
      <c r="AN214" s="1026"/>
      <c r="AO214" s="1026"/>
      <c r="AP214" s="1026"/>
      <c r="AQ214" s="1026"/>
      <c r="AR214" s="1026"/>
      <c r="AS214" s="1026"/>
      <c r="AT214" s="1026"/>
      <c r="AU214" s="1026"/>
      <c r="AV214" s="1026"/>
      <c r="AW214" s="1026"/>
      <c r="AX214" s="1026"/>
      <c r="AY214" s="1026"/>
      <c r="AZ214" s="1026"/>
      <c r="BA214" s="1026"/>
      <c r="BB214" s="1026"/>
      <c r="BC214" s="1026"/>
      <c r="BD214" s="1026"/>
      <c r="BE214" s="1026"/>
      <c r="BF214" s="1026"/>
      <c r="BG214" s="1026"/>
      <c r="BH214" s="1026"/>
      <c r="BI214" s="1026"/>
      <c r="BJ214" s="1026"/>
      <c r="BK214" s="1026"/>
      <c r="BL214" s="1026"/>
      <c r="BM214" s="1026"/>
      <c r="BN214" s="1026"/>
    </row>
    <row r="215" spans="2:66" ht="15.75" customHeight="1" x14ac:dyDescent="0.3">
      <c r="B215" s="1026"/>
      <c r="C215" s="1026"/>
      <c r="D215" s="1026"/>
      <c r="E215" s="1026"/>
      <c r="F215" s="1026"/>
      <c r="G215" s="1026"/>
      <c r="H215" s="1026"/>
      <c r="I215" s="1026"/>
      <c r="J215" s="1026"/>
      <c r="K215" s="1026"/>
      <c r="L215" s="1026"/>
      <c r="M215" s="1026"/>
      <c r="N215" s="1026"/>
      <c r="O215" s="1026"/>
      <c r="P215" s="1026"/>
      <c r="Q215" s="1026"/>
      <c r="R215" s="1026"/>
      <c r="S215" s="1026"/>
      <c r="T215" s="1026"/>
      <c r="U215" s="1026"/>
      <c r="V215" s="1026"/>
      <c r="W215" s="1026"/>
      <c r="X215" s="1026"/>
      <c r="Y215" s="1026"/>
      <c r="Z215" s="1026"/>
      <c r="AA215" s="1026"/>
      <c r="AB215" s="1026"/>
      <c r="AC215" s="1026"/>
      <c r="AD215" s="1026"/>
      <c r="AE215" s="1026"/>
      <c r="AF215" s="1026"/>
      <c r="AG215" s="1026"/>
      <c r="AH215" s="1026"/>
      <c r="AI215" s="1026"/>
      <c r="AJ215" s="1026"/>
      <c r="AK215" s="1026"/>
      <c r="AL215" s="1026"/>
      <c r="AM215" s="1026"/>
      <c r="AN215" s="1026"/>
      <c r="AO215" s="1026"/>
      <c r="AP215" s="1026"/>
      <c r="AQ215" s="1026"/>
      <c r="AR215" s="1026"/>
      <c r="AS215" s="1026"/>
      <c r="AT215" s="1026"/>
      <c r="AU215" s="1026"/>
      <c r="AV215" s="1026"/>
      <c r="AW215" s="1026"/>
      <c r="AX215" s="1026"/>
      <c r="AY215" s="1026"/>
      <c r="AZ215" s="1026"/>
      <c r="BA215" s="1026"/>
      <c r="BB215" s="1026"/>
      <c r="BC215" s="1026"/>
      <c r="BD215" s="1026"/>
      <c r="BE215" s="1026"/>
      <c r="BF215" s="1026"/>
      <c r="BG215" s="1026"/>
      <c r="BH215" s="1026"/>
      <c r="BI215" s="1026"/>
      <c r="BJ215" s="1026"/>
      <c r="BK215" s="1026"/>
      <c r="BL215" s="1026"/>
      <c r="BM215" s="1026"/>
      <c r="BN215" s="1026"/>
    </row>
    <row r="216" spans="2:66" ht="15.75" customHeight="1" x14ac:dyDescent="0.3">
      <c r="B216" s="1026"/>
      <c r="C216" s="1026"/>
      <c r="D216" s="1026"/>
      <c r="E216" s="1026"/>
      <c r="F216" s="1026"/>
      <c r="G216" s="1026"/>
      <c r="H216" s="1026"/>
      <c r="I216" s="1026"/>
      <c r="J216" s="1026"/>
      <c r="K216" s="1026"/>
      <c r="L216" s="1026"/>
      <c r="M216" s="1026"/>
      <c r="N216" s="1026"/>
      <c r="O216" s="1026"/>
      <c r="P216" s="1026"/>
      <c r="Q216" s="1026"/>
      <c r="R216" s="1026"/>
      <c r="S216" s="1026"/>
      <c r="T216" s="1026"/>
      <c r="U216" s="1026"/>
      <c r="V216" s="1026"/>
      <c r="W216" s="1026"/>
      <c r="X216" s="1026"/>
      <c r="Y216" s="1026"/>
      <c r="Z216" s="1026"/>
      <c r="AA216" s="1026"/>
      <c r="AB216" s="1026"/>
      <c r="AC216" s="1026"/>
      <c r="AD216" s="1026"/>
      <c r="AE216" s="1026"/>
      <c r="AF216" s="1026"/>
      <c r="AG216" s="1026"/>
      <c r="AH216" s="1026"/>
      <c r="AI216" s="1026"/>
      <c r="AJ216" s="1026"/>
      <c r="AK216" s="1026"/>
      <c r="AL216" s="1026"/>
      <c r="AM216" s="1026"/>
      <c r="AN216" s="1026"/>
      <c r="AO216" s="1026"/>
      <c r="AP216" s="1026"/>
      <c r="AQ216" s="1026"/>
      <c r="AR216" s="1026"/>
      <c r="AS216" s="1026"/>
      <c r="AT216" s="1026"/>
      <c r="AU216" s="1026"/>
      <c r="AV216" s="1026"/>
      <c r="AW216" s="1026"/>
      <c r="AX216" s="1026"/>
      <c r="AY216" s="1026"/>
      <c r="AZ216" s="1026"/>
      <c r="BA216" s="1026"/>
      <c r="BB216" s="1026"/>
      <c r="BC216" s="1026"/>
      <c r="BD216" s="1026"/>
      <c r="BE216" s="1026"/>
      <c r="BF216" s="1026"/>
      <c r="BG216" s="1026"/>
      <c r="BH216" s="1026"/>
      <c r="BI216" s="1026"/>
      <c r="BJ216" s="1026"/>
      <c r="BK216" s="1026"/>
      <c r="BL216" s="1026"/>
      <c r="BM216" s="1026"/>
      <c r="BN216" s="1026"/>
    </row>
    <row r="217" spans="2:66" ht="15.75" customHeight="1" x14ac:dyDescent="0.3">
      <c r="B217" s="1026"/>
      <c r="C217" s="1026"/>
      <c r="D217" s="1026"/>
      <c r="E217" s="1026"/>
      <c r="F217" s="1026"/>
      <c r="G217" s="1026"/>
      <c r="H217" s="1026"/>
      <c r="I217" s="1026"/>
      <c r="J217" s="1026"/>
      <c r="K217" s="1026"/>
      <c r="L217" s="1026"/>
      <c r="M217" s="1026"/>
      <c r="N217" s="1026"/>
      <c r="O217" s="1026"/>
      <c r="P217" s="1026"/>
      <c r="Q217" s="1026"/>
      <c r="R217" s="1026"/>
      <c r="S217" s="1026"/>
      <c r="T217" s="1026"/>
      <c r="U217" s="1026"/>
      <c r="V217" s="1026"/>
      <c r="W217" s="1026"/>
      <c r="X217" s="1026"/>
      <c r="Y217" s="1026"/>
      <c r="Z217" s="1026"/>
      <c r="AA217" s="1026"/>
      <c r="AB217" s="1026"/>
      <c r="AC217" s="1026"/>
      <c r="AD217" s="1026"/>
      <c r="AE217" s="1026"/>
      <c r="AF217" s="1026"/>
      <c r="AG217" s="1026"/>
      <c r="AH217" s="1026"/>
      <c r="AI217" s="1026"/>
      <c r="AJ217" s="1026"/>
      <c r="AK217" s="1026"/>
      <c r="AL217" s="1026"/>
      <c r="AM217" s="1026"/>
      <c r="AN217" s="1026"/>
      <c r="AO217" s="1026"/>
      <c r="AP217" s="1026"/>
      <c r="AQ217" s="1026"/>
      <c r="AR217" s="1026"/>
      <c r="AS217" s="1026"/>
      <c r="AT217" s="1026"/>
      <c r="AU217" s="1026"/>
      <c r="AV217" s="1026"/>
      <c r="AW217" s="1026"/>
      <c r="AX217" s="1026"/>
      <c r="AY217" s="1026"/>
      <c r="AZ217" s="1026"/>
      <c r="BA217" s="1026"/>
      <c r="BB217" s="1026"/>
      <c r="BC217" s="1026"/>
      <c r="BD217" s="1026"/>
      <c r="BE217" s="1026"/>
      <c r="BF217" s="1026"/>
      <c r="BG217" s="1026"/>
      <c r="BH217" s="1026"/>
      <c r="BI217" s="1026"/>
      <c r="BJ217" s="1026"/>
      <c r="BK217" s="1026"/>
      <c r="BL217" s="1026"/>
      <c r="BM217" s="1026"/>
      <c r="BN217" s="1026"/>
    </row>
    <row r="218" spans="2:66" ht="15.75" customHeight="1" x14ac:dyDescent="0.3">
      <c r="B218" s="1026"/>
      <c r="C218" s="1026"/>
      <c r="D218" s="1026"/>
      <c r="E218" s="1026"/>
      <c r="F218" s="1026"/>
      <c r="G218" s="1026"/>
      <c r="H218" s="1026"/>
      <c r="I218" s="1026"/>
      <c r="J218" s="1026"/>
      <c r="K218" s="1026"/>
      <c r="L218" s="1026"/>
      <c r="M218" s="1026"/>
      <c r="N218" s="1026"/>
      <c r="O218" s="1026"/>
      <c r="P218" s="1026"/>
      <c r="Q218" s="1026"/>
      <c r="R218" s="1026"/>
      <c r="S218" s="1026"/>
      <c r="T218" s="1026"/>
      <c r="U218" s="1026"/>
      <c r="V218" s="1026"/>
      <c r="W218" s="1026"/>
      <c r="X218" s="1026"/>
      <c r="Y218" s="1026"/>
      <c r="Z218" s="1026"/>
      <c r="AA218" s="1026"/>
      <c r="AB218" s="1026"/>
      <c r="AC218" s="1026"/>
      <c r="AD218" s="1026"/>
      <c r="AE218" s="1026"/>
      <c r="AF218" s="1026"/>
      <c r="AG218" s="1026"/>
      <c r="AH218" s="1026"/>
      <c r="AI218" s="1026"/>
      <c r="AJ218" s="1026"/>
      <c r="AK218" s="1026"/>
      <c r="AL218" s="1026"/>
      <c r="AM218" s="1026"/>
      <c r="AN218" s="1026"/>
      <c r="AO218" s="1026"/>
      <c r="AP218" s="1026"/>
      <c r="AQ218" s="1026"/>
      <c r="AR218" s="1026"/>
      <c r="AS218" s="1026"/>
      <c r="AT218" s="1026"/>
      <c r="AU218" s="1026"/>
      <c r="AV218" s="1026"/>
      <c r="AW218" s="1026"/>
      <c r="AX218" s="1026"/>
      <c r="AY218" s="1026"/>
      <c r="AZ218" s="1026"/>
      <c r="BA218" s="1026"/>
      <c r="BB218" s="1026"/>
      <c r="BC218" s="1026"/>
      <c r="BD218" s="1026"/>
      <c r="BE218" s="1026"/>
      <c r="BF218" s="1026"/>
      <c r="BG218" s="1026"/>
      <c r="BH218" s="1026"/>
      <c r="BI218" s="1026"/>
      <c r="BJ218" s="1026"/>
      <c r="BK218" s="1026"/>
      <c r="BL218" s="1026"/>
      <c r="BM218" s="1026"/>
      <c r="BN218" s="1026"/>
    </row>
    <row r="219" spans="2:66" ht="15.75" customHeight="1" x14ac:dyDescent="0.3">
      <c r="B219" s="1026"/>
      <c r="C219" s="1026"/>
      <c r="D219" s="1026"/>
      <c r="E219" s="1026"/>
      <c r="F219" s="1026"/>
      <c r="G219" s="1026"/>
      <c r="H219" s="1026"/>
      <c r="I219" s="1026"/>
      <c r="J219" s="1026"/>
      <c r="K219" s="1026"/>
      <c r="L219" s="1026"/>
      <c r="M219" s="1026"/>
      <c r="N219" s="1026"/>
      <c r="O219" s="1026"/>
      <c r="P219" s="1026"/>
      <c r="Q219" s="1026"/>
      <c r="R219" s="1026"/>
      <c r="S219" s="1026"/>
      <c r="T219" s="1026"/>
      <c r="U219" s="1026"/>
      <c r="V219" s="1026"/>
      <c r="W219" s="1026"/>
      <c r="X219" s="1026"/>
      <c r="Y219" s="1026"/>
      <c r="Z219" s="1026"/>
      <c r="AA219" s="1026"/>
      <c r="AB219" s="1026"/>
      <c r="AC219" s="1026"/>
      <c r="AD219" s="1026"/>
      <c r="AE219" s="1026"/>
      <c r="AF219" s="1026"/>
      <c r="AG219" s="1026"/>
      <c r="AH219" s="1026"/>
      <c r="AI219" s="1026"/>
      <c r="AJ219" s="1026"/>
      <c r="AK219" s="1026"/>
      <c r="AL219" s="1026"/>
      <c r="AM219" s="1026"/>
      <c r="AN219" s="1026"/>
      <c r="AO219" s="1026"/>
      <c r="AP219" s="1026"/>
      <c r="AQ219" s="1026"/>
      <c r="AR219" s="1026"/>
      <c r="AS219" s="1026"/>
      <c r="AT219" s="1026"/>
      <c r="AU219" s="1026"/>
      <c r="AV219" s="1026"/>
      <c r="AW219" s="1026"/>
      <c r="AX219" s="1026"/>
      <c r="AY219" s="1026"/>
      <c r="AZ219" s="1026"/>
      <c r="BA219" s="1026"/>
      <c r="BB219" s="1026"/>
      <c r="BC219" s="1026"/>
      <c r="BD219" s="1026"/>
      <c r="BE219" s="1026"/>
      <c r="BF219" s="1026"/>
      <c r="BG219" s="1026"/>
      <c r="BH219" s="1026"/>
      <c r="BI219" s="1026"/>
      <c r="BJ219" s="1026"/>
      <c r="BK219" s="1026"/>
      <c r="BL219" s="1026"/>
      <c r="BM219" s="1026"/>
      <c r="BN219" s="1026"/>
    </row>
    <row r="220" spans="2:66" ht="15.75" customHeight="1" x14ac:dyDescent="0.3">
      <c r="B220" s="1026"/>
      <c r="C220" s="1026"/>
      <c r="D220" s="1026"/>
      <c r="E220" s="1026"/>
      <c r="F220" s="1026"/>
      <c r="G220" s="1026"/>
      <c r="H220" s="1026"/>
      <c r="I220" s="1026"/>
      <c r="J220" s="1026"/>
      <c r="K220" s="1026"/>
      <c r="L220" s="1026"/>
      <c r="M220" s="1026"/>
      <c r="N220" s="1026"/>
      <c r="O220" s="1026"/>
      <c r="P220" s="1026"/>
      <c r="Q220" s="1026"/>
      <c r="R220" s="1026"/>
      <c r="S220" s="1026"/>
      <c r="T220" s="1026"/>
      <c r="U220" s="1026"/>
      <c r="V220" s="1026"/>
      <c r="W220" s="1026"/>
      <c r="X220" s="1026"/>
      <c r="Y220" s="1026"/>
      <c r="Z220" s="1026"/>
      <c r="AA220" s="1026"/>
      <c r="AB220" s="1026"/>
      <c r="AC220" s="1026"/>
      <c r="AD220" s="1026"/>
      <c r="AE220" s="1026"/>
      <c r="AF220" s="1026"/>
      <c r="AG220" s="1026"/>
      <c r="AH220" s="1026"/>
      <c r="AI220" s="1026"/>
      <c r="AJ220" s="1026"/>
      <c r="AK220" s="1026"/>
      <c r="AL220" s="1026"/>
      <c r="AM220" s="1026"/>
      <c r="AN220" s="1026"/>
      <c r="AO220" s="1026"/>
      <c r="AP220" s="1026"/>
      <c r="AQ220" s="1026"/>
      <c r="AR220" s="1026"/>
      <c r="AS220" s="1026"/>
      <c r="AT220" s="1026"/>
      <c r="AU220" s="1026"/>
      <c r="AV220" s="1026"/>
      <c r="AW220" s="1026"/>
      <c r="AX220" s="1026"/>
      <c r="AY220" s="1026"/>
      <c r="AZ220" s="1026"/>
      <c r="BA220" s="1026"/>
      <c r="BB220" s="1026"/>
      <c r="BC220" s="1026"/>
      <c r="BD220" s="1026"/>
      <c r="BE220" s="1026"/>
      <c r="BF220" s="1026"/>
      <c r="BG220" s="1026"/>
      <c r="BH220" s="1026"/>
      <c r="BI220" s="1026"/>
      <c r="BJ220" s="1026"/>
      <c r="BK220" s="1026"/>
      <c r="BL220" s="1026"/>
      <c r="BM220" s="1026"/>
      <c r="BN220" s="1026"/>
    </row>
    <row r="221" spans="2:66" ht="15.75" customHeight="1" x14ac:dyDescent="0.3">
      <c r="B221" s="1026"/>
      <c r="C221" s="1026"/>
      <c r="D221" s="1026"/>
      <c r="E221" s="1026"/>
      <c r="F221" s="1026"/>
      <c r="G221" s="1026"/>
      <c r="H221" s="1026"/>
      <c r="I221" s="1026"/>
      <c r="J221" s="1026"/>
      <c r="K221" s="1026"/>
      <c r="L221" s="1026"/>
      <c r="M221" s="1026"/>
      <c r="N221" s="1026"/>
      <c r="O221" s="1026"/>
      <c r="P221" s="1026"/>
      <c r="Q221" s="1026"/>
      <c r="R221" s="1026"/>
      <c r="S221" s="1026"/>
      <c r="T221" s="1026"/>
      <c r="U221" s="1026"/>
      <c r="V221" s="1026"/>
      <c r="W221" s="1026"/>
      <c r="X221" s="1026"/>
      <c r="Y221" s="1026"/>
      <c r="Z221" s="1026"/>
      <c r="AA221" s="1026"/>
      <c r="AB221" s="1026"/>
      <c r="AC221" s="1026"/>
      <c r="AD221" s="1026"/>
      <c r="AE221" s="1026"/>
      <c r="AF221" s="1026"/>
      <c r="AG221" s="1026"/>
      <c r="AH221" s="1026"/>
      <c r="AI221" s="1026"/>
      <c r="AJ221" s="1026"/>
      <c r="AK221" s="1026"/>
      <c r="AL221" s="1026"/>
      <c r="AM221" s="1026"/>
      <c r="AN221" s="1026"/>
      <c r="AO221" s="1026"/>
      <c r="AP221" s="1026"/>
      <c r="AQ221" s="1026"/>
      <c r="AR221" s="1026"/>
      <c r="AS221" s="1026"/>
      <c r="AT221" s="1026"/>
      <c r="AU221" s="1026"/>
      <c r="AV221" s="1026"/>
      <c r="AW221" s="1026"/>
      <c r="AX221" s="1026"/>
      <c r="AY221" s="1026"/>
      <c r="AZ221" s="1026"/>
      <c r="BA221" s="1026"/>
      <c r="BB221" s="1026"/>
      <c r="BC221" s="1026"/>
      <c r="BD221" s="1026"/>
      <c r="BE221" s="1026"/>
      <c r="BF221" s="1026"/>
      <c r="BG221" s="1026"/>
      <c r="BH221" s="1026"/>
      <c r="BI221" s="1026"/>
      <c r="BJ221" s="1026"/>
      <c r="BK221" s="1026"/>
      <c r="BL221" s="1026"/>
      <c r="BM221" s="1026"/>
      <c r="BN221" s="1026"/>
    </row>
    <row r="222" spans="2:66" ht="15.75" customHeight="1" x14ac:dyDescent="0.3">
      <c r="B222" s="1026"/>
      <c r="C222" s="1026"/>
      <c r="D222" s="1026"/>
      <c r="E222" s="1026"/>
      <c r="F222" s="1026"/>
      <c r="G222" s="1026"/>
      <c r="H222" s="1026"/>
      <c r="I222" s="1026"/>
      <c r="J222" s="1026"/>
      <c r="K222" s="1026"/>
      <c r="L222" s="1026"/>
      <c r="M222" s="1026"/>
      <c r="N222" s="1026"/>
      <c r="O222" s="1026"/>
      <c r="P222" s="1026"/>
      <c r="Q222" s="1026"/>
      <c r="R222" s="1026"/>
      <c r="S222" s="1026"/>
      <c r="T222" s="1026"/>
      <c r="U222" s="1026"/>
      <c r="V222" s="1026"/>
      <c r="W222" s="1026"/>
      <c r="X222" s="1026"/>
      <c r="Y222" s="1026"/>
      <c r="Z222" s="1026"/>
      <c r="AA222" s="1026"/>
      <c r="AB222" s="1026"/>
      <c r="AC222" s="1026"/>
      <c r="AD222" s="1026"/>
      <c r="AE222" s="1026"/>
      <c r="AF222" s="1026"/>
      <c r="AG222" s="1026"/>
      <c r="AH222" s="1026"/>
      <c r="AI222" s="1026"/>
      <c r="AJ222" s="1026"/>
      <c r="AK222" s="1026"/>
      <c r="AL222" s="1026"/>
      <c r="AM222" s="1026"/>
      <c r="AN222" s="1026"/>
      <c r="AO222" s="1026"/>
      <c r="AP222" s="1026"/>
      <c r="AQ222" s="1026"/>
      <c r="AR222" s="1026"/>
      <c r="AS222" s="1026"/>
      <c r="AT222" s="1026"/>
      <c r="AU222" s="1026"/>
      <c r="AV222" s="1026"/>
      <c r="AW222" s="1026"/>
      <c r="AX222" s="1026"/>
      <c r="AY222" s="1026"/>
      <c r="AZ222" s="1026"/>
      <c r="BA222" s="1026"/>
      <c r="BB222" s="1026"/>
      <c r="BC222" s="1026"/>
      <c r="BD222" s="1026"/>
      <c r="BE222" s="1026"/>
      <c r="BF222" s="1026"/>
      <c r="BG222" s="1026"/>
      <c r="BH222" s="1026"/>
      <c r="BI222" s="1026"/>
      <c r="BJ222" s="1026"/>
      <c r="BK222" s="1026"/>
      <c r="BL222" s="1026"/>
      <c r="BM222" s="1026"/>
      <c r="BN222" s="1026"/>
    </row>
    <row r="223" spans="2:66" ht="15.75" customHeight="1" x14ac:dyDescent="0.3">
      <c r="B223" s="1026"/>
      <c r="C223" s="1026"/>
      <c r="D223" s="1026"/>
      <c r="E223" s="1026"/>
      <c r="F223" s="1026"/>
      <c r="G223" s="1026"/>
      <c r="H223" s="1026"/>
      <c r="I223" s="1026"/>
      <c r="J223" s="1026"/>
      <c r="K223" s="1026"/>
      <c r="L223" s="1026"/>
      <c r="M223" s="1026"/>
      <c r="N223" s="1026"/>
      <c r="O223" s="1026"/>
      <c r="P223" s="1026"/>
      <c r="Q223" s="1026"/>
      <c r="R223" s="1026"/>
      <c r="S223" s="1026"/>
      <c r="T223" s="1026"/>
      <c r="U223" s="1026"/>
      <c r="V223" s="1026"/>
      <c r="W223" s="1026"/>
      <c r="X223" s="1026"/>
      <c r="Y223" s="1026"/>
      <c r="Z223" s="1026"/>
      <c r="AA223" s="1026"/>
      <c r="AB223" s="1026"/>
      <c r="AC223" s="1026"/>
      <c r="AD223" s="1026"/>
      <c r="AE223" s="1026"/>
      <c r="AF223" s="1026"/>
      <c r="AG223" s="1026"/>
      <c r="AH223" s="1026"/>
      <c r="AI223" s="1026"/>
      <c r="AJ223" s="1026"/>
      <c r="AK223" s="1026"/>
      <c r="AL223" s="1026"/>
      <c r="AM223" s="1026"/>
      <c r="AN223" s="1026"/>
      <c r="AO223" s="1026"/>
      <c r="AP223" s="1026"/>
      <c r="AQ223" s="1026"/>
      <c r="AR223" s="1026"/>
      <c r="AS223" s="1026"/>
      <c r="AT223" s="1026"/>
      <c r="AU223" s="1026"/>
      <c r="AV223" s="1026"/>
      <c r="AW223" s="1026"/>
      <c r="AX223" s="1026"/>
      <c r="AY223" s="1026"/>
      <c r="AZ223" s="1026"/>
      <c r="BA223" s="1026"/>
      <c r="BB223" s="1026"/>
      <c r="BC223" s="1026"/>
      <c r="BD223" s="1026"/>
      <c r="BE223" s="1026"/>
      <c r="BF223" s="1026"/>
      <c r="BG223" s="1026"/>
      <c r="BH223" s="1026"/>
      <c r="BI223" s="1026"/>
      <c r="BJ223" s="1026"/>
      <c r="BK223" s="1026"/>
      <c r="BL223" s="1026"/>
      <c r="BM223" s="1026"/>
      <c r="BN223" s="1026"/>
    </row>
    <row r="224" spans="2:66" ht="15.75" customHeight="1" x14ac:dyDescent="0.3">
      <c r="B224" s="1026"/>
      <c r="C224" s="1026"/>
      <c r="D224" s="1026"/>
      <c r="E224" s="1026"/>
      <c r="F224" s="1026"/>
      <c r="G224" s="1026"/>
      <c r="H224" s="1026"/>
      <c r="I224" s="1026"/>
      <c r="J224" s="1026"/>
      <c r="K224" s="1026"/>
      <c r="L224" s="1026"/>
      <c r="M224" s="1026"/>
      <c r="N224" s="1026"/>
      <c r="O224" s="1026"/>
      <c r="P224" s="1026"/>
      <c r="Q224" s="1026"/>
      <c r="R224" s="1026"/>
      <c r="S224" s="1026"/>
      <c r="T224" s="1026"/>
      <c r="U224" s="1026"/>
      <c r="V224" s="1026"/>
      <c r="W224" s="1026"/>
      <c r="X224" s="1026"/>
      <c r="Y224" s="1026"/>
      <c r="Z224" s="1026"/>
      <c r="AA224" s="1026"/>
      <c r="AB224" s="1026"/>
      <c r="AC224" s="1026"/>
      <c r="AD224" s="1026"/>
      <c r="AE224" s="1026"/>
      <c r="AF224" s="1026"/>
      <c r="AG224" s="1026"/>
      <c r="AH224" s="1026"/>
      <c r="AI224" s="1026"/>
      <c r="AJ224" s="1026"/>
      <c r="AK224" s="1026"/>
      <c r="AL224" s="1026"/>
      <c r="AM224" s="1026"/>
      <c r="AN224" s="1026"/>
      <c r="AO224" s="1026"/>
      <c r="AP224" s="1026"/>
      <c r="AQ224" s="1026"/>
      <c r="AR224" s="1026"/>
      <c r="AS224" s="1026"/>
      <c r="AT224" s="1026"/>
      <c r="AU224" s="1026"/>
      <c r="AV224" s="1026"/>
      <c r="AW224" s="1026"/>
      <c r="AX224" s="1026"/>
      <c r="AY224" s="1026"/>
      <c r="AZ224" s="1026"/>
      <c r="BA224" s="1026"/>
      <c r="BB224" s="1026"/>
      <c r="BC224" s="1026"/>
      <c r="BD224" s="1026"/>
      <c r="BE224" s="1026"/>
      <c r="BF224" s="1026"/>
      <c r="BG224" s="1026"/>
      <c r="BH224" s="1026"/>
      <c r="BI224" s="1026"/>
      <c r="BJ224" s="1026"/>
      <c r="BK224" s="1026"/>
      <c r="BL224" s="1026"/>
      <c r="BM224" s="1026"/>
      <c r="BN224" s="1026"/>
    </row>
    <row r="225" spans="2:66" ht="15.75" customHeight="1" x14ac:dyDescent="0.3">
      <c r="B225" s="1026"/>
      <c r="C225" s="1026"/>
      <c r="D225" s="1026"/>
      <c r="E225" s="1026"/>
      <c r="F225" s="1026"/>
      <c r="G225" s="1026"/>
      <c r="H225" s="1026"/>
      <c r="I225" s="1026"/>
      <c r="J225" s="1026"/>
      <c r="K225" s="1026"/>
      <c r="L225" s="1026"/>
      <c r="M225" s="1026"/>
      <c r="N225" s="1026"/>
      <c r="O225" s="1026"/>
      <c r="P225" s="1026"/>
      <c r="Q225" s="1026"/>
      <c r="R225" s="1026"/>
      <c r="S225" s="1026"/>
      <c r="T225" s="1026"/>
      <c r="U225" s="1026"/>
      <c r="V225" s="1026"/>
      <c r="W225" s="1026"/>
      <c r="X225" s="1026"/>
      <c r="Y225" s="1026"/>
      <c r="Z225" s="1026"/>
      <c r="AA225" s="1026"/>
      <c r="AB225" s="1026"/>
      <c r="AC225" s="1026"/>
      <c r="AD225" s="1026"/>
      <c r="AE225" s="1026"/>
      <c r="AF225" s="1026"/>
      <c r="AG225" s="1026"/>
      <c r="AH225" s="1026"/>
      <c r="AI225" s="1026"/>
      <c r="AJ225" s="1026"/>
      <c r="AK225" s="1026"/>
      <c r="AL225" s="1026"/>
      <c r="AM225" s="1026"/>
      <c r="AN225" s="1026"/>
      <c r="AO225" s="1026"/>
      <c r="AP225" s="1026"/>
      <c r="AQ225" s="1026"/>
      <c r="AR225" s="1026"/>
      <c r="AS225" s="1026"/>
      <c r="AT225" s="1026"/>
      <c r="AU225" s="1026"/>
      <c r="AV225" s="1026"/>
      <c r="AW225" s="1026"/>
      <c r="AX225" s="1026"/>
      <c r="AY225" s="1026"/>
      <c r="AZ225" s="1026"/>
      <c r="BA225" s="1026"/>
      <c r="BB225" s="1026"/>
      <c r="BC225" s="1026"/>
      <c r="BD225" s="1026"/>
      <c r="BE225" s="1026"/>
      <c r="BF225" s="1026"/>
      <c r="BG225" s="1026"/>
      <c r="BH225" s="1026"/>
      <c r="BI225" s="1026"/>
      <c r="BJ225" s="1026"/>
      <c r="BK225" s="1026"/>
      <c r="BL225" s="1026"/>
      <c r="BM225" s="1026"/>
      <c r="BN225" s="1026"/>
    </row>
    <row r="226" spans="2:66" ht="15.75" customHeight="1" x14ac:dyDescent="0.3">
      <c r="B226" s="1026"/>
      <c r="C226" s="1026"/>
      <c r="D226" s="1026"/>
      <c r="E226" s="1026"/>
      <c r="F226" s="1026"/>
      <c r="G226" s="1026"/>
      <c r="H226" s="1026"/>
      <c r="I226" s="1026"/>
      <c r="J226" s="1026"/>
      <c r="K226" s="1026"/>
      <c r="L226" s="1026"/>
      <c r="M226" s="1026"/>
      <c r="N226" s="1026"/>
      <c r="O226" s="1026"/>
      <c r="P226" s="1026"/>
      <c r="Q226" s="1026"/>
      <c r="R226" s="1026"/>
      <c r="S226" s="1026"/>
      <c r="T226" s="1026"/>
      <c r="U226" s="1026"/>
      <c r="V226" s="1026"/>
      <c r="W226" s="1026"/>
      <c r="X226" s="1026"/>
      <c r="Y226" s="1026"/>
      <c r="Z226" s="1026"/>
      <c r="AA226" s="1026"/>
      <c r="AB226" s="1026"/>
      <c r="AC226" s="1026"/>
      <c r="AD226" s="1026"/>
      <c r="AE226" s="1026"/>
      <c r="AF226" s="1026"/>
      <c r="AG226" s="1026"/>
      <c r="AH226" s="1026"/>
      <c r="AI226" s="1026"/>
      <c r="AJ226" s="1026"/>
      <c r="AK226" s="1026"/>
      <c r="AL226" s="1026"/>
      <c r="AM226" s="1026"/>
      <c r="AN226" s="1026"/>
      <c r="AO226" s="1026"/>
      <c r="AP226" s="1026"/>
      <c r="AQ226" s="1026"/>
      <c r="AR226" s="1026"/>
      <c r="AS226" s="1026"/>
      <c r="AT226" s="1026"/>
      <c r="AU226" s="1026"/>
      <c r="AV226" s="1026"/>
      <c r="AW226" s="1026"/>
      <c r="AX226" s="1026"/>
      <c r="AY226" s="1026"/>
      <c r="AZ226" s="1026"/>
      <c r="BA226" s="1026"/>
      <c r="BB226" s="1026"/>
      <c r="BC226" s="1026"/>
      <c r="BD226" s="1026"/>
      <c r="BE226" s="1026"/>
      <c r="BF226" s="1026"/>
      <c r="BG226" s="1026"/>
      <c r="BH226" s="1026"/>
      <c r="BI226" s="1026"/>
      <c r="BJ226" s="1026"/>
      <c r="BK226" s="1026"/>
      <c r="BL226" s="1026"/>
      <c r="BM226" s="1026"/>
      <c r="BN226" s="1026"/>
    </row>
    <row r="227" spans="2:66" ht="15.75" customHeight="1" x14ac:dyDescent="0.3">
      <c r="B227" s="1026"/>
      <c r="C227" s="1026"/>
      <c r="D227" s="1026"/>
      <c r="E227" s="1026"/>
      <c r="F227" s="1026"/>
      <c r="G227" s="1026"/>
      <c r="H227" s="1026"/>
      <c r="I227" s="1026"/>
      <c r="J227" s="1026"/>
      <c r="K227" s="1026"/>
      <c r="L227" s="1026"/>
      <c r="M227" s="1026"/>
      <c r="N227" s="1026"/>
      <c r="O227" s="1026"/>
      <c r="P227" s="1026"/>
      <c r="Q227" s="1026"/>
      <c r="R227" s="1026"/>
      <c r="S227" s="1026"/>
      <c r="T227" s="1026"/>
      <c r="U227" s="1026"/>
      <c r="V227" s="1026"/>
      <c r="W227" s="1026"/>
      <c r="X227" s="1026"/>
      <c r="Y227" s="1026"/>
      <c r="Z227" s="1026"/>
      <c r="AA227" s="1026"/>
      <c r="AB227" s="1026"/>
      <c r="AC227" s="1026"/>
      <c r="AD227" s="1026"/>
      <c r="AE227" s="1026"/>
      <c r="AF227" s="1026"/>
      <c r="AG227" s="1026"/>
      <c r="AH227" s="1026"/>
      <c r="AI227" s="1026"/>
      <c r="AJ227" s="1026"/>
      <c r="AK227" s="1026"/>
      <c r="AL227" s="1026"/>
      <c r="AM227" s="1026"/>
      <c r="AN227" s="1026"/>
      <c r="AO227" s="1026"/>
      <c r="AP227" s="1026"/>
      <c r="AQ227" s="1026"/>
      <c r="AR227" s="1026"/>
      <c r="AS227" s="1026"/>
      <c r="AT227" s="1026"/>
      <c r="AU227" s="1026"/>
      <c r="AV227" s="1026"/>
      <c r="AW227" s="1026"/>
      <c r="AX227" s="1026"/>
      <c r="AY227" s="1026"/>
      <c r="AZ227" s="1026"/>
      <c r="BA227" s="1026"/>
      <c r="BB227" s="1026"/>
      <c r="BC227" s="1026"/>
      <c r="BD227" s="1026"/>
      <c r="BE227" s="1026"/>
      <c r="BF227" s="1026"/>
      <c r="BG227" s="1026"/>
      <c r="BH227" s="1026"/>
      <c r="BI227" s="1026"/>
      <c r="BJ227" s="1026"/>
      <c r="BK227" s="1026"/>
      <c r="BL227" s="1026"/>
      <c r="BM227" s="1026"/>
      <c r="BN227" s="1026"/>
    </row>
    <row r="228" spans="2:66" ht="15.75" customHeight="1" x14ac:dyDescent="0.3">
      <c r="B228" s="1026"/>
      <c r="C228" s="1026"/>
      <c r="D228" s="1026"/>
      <c r="E228" s="1026"/>
      <c r="F228" s="1026"/>
      <c r="G228" s="1026"/>
      <c r="H228" s="1026"/>
      <c r="I228" s="1026"/>
      <c r="J228" s="1026"/>
      <c r="K228" s="1026"/>
      <c r="L228" s="1026"/>
      <c r="M228" s="1026"/>
      <c r="N228" s="1026"/>
      <c r="O228" s="1026"/>
      <c r="P228" s="1026"/>
      <c r="Q228" s="1026"/>
      <c r="R228" s="1026"/>
      <c r="S228" s="1026"/>
      <c r="T228" s="1026"/>
      <c r="U228" s="1026"/>
      <c r="V228" s="1026"/>
      <c r="W228" s="1026"/>
      <c r="X228" s="1026"/>
      <c r="Y228" s="1026"/>
      <c r="Z228" s="1026"/>
      <c r="AA228" s="1026"/>
      <c r="AB228" s="1026"/>
      <c r="AC228" s="1026"/>
      <c r="AD228" s="1026"/>
      <c r="AE228" s="1026"/>
      <c r="AF228" s="1026"/>
      <c r="AG228" s="1026"/>
      <c r="AH228" s="1026"/>
      <c r="AI228" s="1026"/>
      <c r="AJ228" s="1026"/>
      <c r="AK228" s="1026"/>
      <c r="AL228" s="1026"/>
      <c r="AM228" s="1026"/>
      <c r="AN228" s="1026"/>
      <c r="AO228" s="1026"/>
      <c r="AP228" s="1026"/>
      <c r="AQ228" s="1026"/>
      <c r="AR228" s="1026"/>
      <c r="AS228" s="1026"/>
      <c r="AT228" s="1026"/>
      <c r="AU228" s="1026"/>
      <c r="AV228" s="1026"/>
      <c r="AW228" s="1026"/>
      <c r="AX228" s="1026"/>
      <c r="AY228" s="1026"/>
      <c r="AZ228" s="1026"/>
      <c r="BA228" s="1026"/>
      <c r="BB228" s="1026"/>
      <c r="BC228" s="1026"/>
      <c r="BD228" s="1026"/>
      <c r="BE228" s="1026"/>
      <c r="BF228" s="1026"/>
      <c r="BG228" s="1026"/>
      <c r="BH228" s="1026"/>
      <c r="BI228" s="1026"/>
      <c r="BJ228" s="1026"/>
      <c r="BK228" s="1026"/>
      <c r="BL228" s="1026"/>
      <c r="BM228" s="1026"/>
      <c r="BN228" s="1026"/>
    </row>
    <row r="229" spans="2:66" ht="15.75" customHeight="1" x14ac:dyDescent="0.3">
      <c r="B229" s="1026"/>
      <c r="C229" s="1026"/>
      <c r="D229" s="1026"/>
      <c r="E229" s="1026"/>
      <c r="F229" s="1026"/>
      <c r="G229" s="1026"/>
      <c r="H229" s="1026"/>
      <c r="I229" s="1026"/>
      <c r="J229" s="1026"/>
      <c r="K229" s="1026"/>
      <c r="L229" s="1026"/>
      <c r="M229" s="1026"/>
      <c r="N229" s="1026"/>
      <c r="O229" s="1026"/>
      <c r="P229" s="1026"/>
      <c r="Q229" s="1026"/>
      <c r="R229" s="1026"/>
      <c r="S229" s="1026"/>
      <c r="T229" s="1026"/>
      <c r="U229" s="1026"/>
      <c r="V229" s="1026"/>
      <c r="W229" s="1026"/>
      <c r="X229" s="1026"/>
      <c r="Y229" s="1026"/>
      <c r="Z229" s="1026"/>
      <c r="AA229" s="1026"/>
      <c r="AB229" s="1026"/>
      <c r="AC229" s="1026"/>
      <c r="AD229" s="1026"/>
      <c r="AE229" s="1026"/>
      <c r="AF229" s="1026"/>
      <c r="AG229" s="1026"/>
      <c r="AH229" s="1026"/>
      <c r="AI229" s="1026"/>
      <c r="AJ229" s="1026"/>
      <c r="AK229" s="1026"/>
      <c r="AL229" s="1026"/>
      <c r="AM229" s="1026"/>
      <c r="AN229" s="1026"/>
      <c r="AO229" s="1026"/>
      <c r="AP229" s="1026"/>
      <c r="AQ229" s="1026"/>
      <c r="AR229" s="1026"/>
      <c r="AS229" s="1026"/>
      <c r="AT229" s="1026"/>
      <c r="AU229" s="1026"/>
      <c r="AV229" s="1026"/>
      <c r="AW229" s="1026"/>
      <c r="AX229" s="1026"/>
      <c r="AY229" s="1026"/>
      <c r="AZ229" s="1026"/>
      <c r="BA229" s="1026"/>
      <c r="BB229" s="1026"/>
      <c r="BC229" s="1026"/>
      <c r="BD229" s="1026"/>
      <c r="BE229" s="1026"/>
      <c r="BF229" s="1026"/>
      <c r="BG229" s="1026"/>
      <c r="BH229" s="1026"/>
      <c r="BI229" s="1026"/>
      <c r="BJ229" s="1026"/>
      <c r="BK229" s="1026"/>
      <c r="BL229" s="1026"/>
      <c r="BM229" s="1026"/>
      <c r="BN229" s="1026"/>
    </row>
    <row r="230" spans="2:66" ht="15.75" customHeight="1" x14ac:dyDescent="0.3">
      <c r="B230" s="1026"/>
      <c r="C230" s="1026"/>
      <c r="D230" s="1026"/>
      <c r="E230" s="1026"/>
      <c r="F230" s="1026"/>
      <c r="G230" s="1026"/>
      <c r="H230" s="1026"/>
      <c r="I230" s="1026"/>
      <c r="J230" s="1026"/>
      <c r="K230" s="1026"/>
      <c r="L230" s="1026"/>
      <c r="M230" s="1026"/>
      <c r="N230" s="1026"/>
      <c r="O230" s="1026"/>
      <c r="P230" s="1026"/>
      <c r="Q230" s="1026"/>
      <c r="R230" s="1026"/>
      <c r="S230" s="1026"/>
      <c r="T230" s="1026"/>
      <c r="U230" s="1026"/>
      <c r="V230" s="1026"/>
      <c r="W230" s="1026"/>
      <c r="X230" s="1026"/>
      <c r="Y230" s="1026"/>
      <c r="Z230" s="1026"/>
      <c r="AA230" s="1026"/>
      <c r="AB230" s="1026"/>
      <c r="AC230" s="1026"/>
      <c r="AD230" s="1026"/>
      <c r="AE230" s="1026"/>
      <c r="AF230" s="1026"/>
      <c r="AG230" s="1026"/>
      <c r="AH230" s="1026"/>
      <c r="AI230" s="1026"/>
      <c r="AJ230" s="1026"/>
      <c r="AK230" s="1026"/>
      <c r="AL230" s="1026"/>
      <c r="AM230" s="1026"/>
      <c r="AN230" s="1026"/>
      <c r="AO230" s="1026"/>
      <c r="AP230" s="1026"/>
      <c r="AQ230" s="1026"/>
      <c r="AR230" s="1026"/>
      <c r="AS230" s="1026"/>
      <c r="AT230" s="1026"/>
      <c r="AU230" s="1026"/>
      <c r="AV230" s="1026"/>
      <c r="AW230" s="1026"/>
      <c r="AX230" s="1026"/>
      <c r="AY230" s="1026"/>
      <c r="AZ230" s="1026"/>
      <c r="BA230" s="1026"/>
      <c r="BB230" s="1026"/>
      <c r="BC230" s="1026"/>
      <c r="BD230" s="1026"/>
      <c r="BE230" s="1026"/>
      <c r="BF230" s="1026"/>
      <c r="BG230" s="1026"/>
      <c r="BH230" s="1026"/>
      <c r="BI230" s="1026"/>
      <c r="BJ230" s="1026"/>
      <c r="BK230" s="1026"/>
      <c r="BL230" s="1026"/>
      <c r="BM230" s="1026"/>
      <c r="BN230" s="1026"/>
    </row>
    <row r="231" spans="2:66" ht="15.75" customHeight="1" x14ac:dyDescent="0.3">
      <c r="B231" s="1026"/>
      <c r="C231" s="1026"/>
      <c r="D231" s="1026"/>
      <c r="E231" s="1026"/>
      <c r="F231" s="1026"/>
      <c r="G231" s="1026"/>
      <c r="H231" s="1026"/>
      <c r="I231" s="1026"/>
      <c r="J231" s="1026"/>
      <c r="K231" s="1026"/>
      <c r="L231" s="1026"/>
      <c r="M231" s="1026"/>
      <c r="N231" s="1026"/>
      <c r="O231" s="1026"/>
      <c r="P231" s="1026"/>
      <c r="Q231" s="1026"/>
      <c r="R231" s="1026"/>
      <c r="S231" s="1026"/>
      <c r="T231" s="1026"/>
      <c r="U231" s="1026"/>
      <c r="V231" s="1026"/>
      <c r="W231" s="1026"/>
      <c r="X231" s="1026"/>
      <c r="Y231" s="1026"/>
      <c r="Z231" s="1026"/>
      <c r="AA231" s="1026"/>
      <c r="AB231" s="1026"/>
      <c r="AC231" s="1026"/>
      <c r="AD231" s="1026"/>
      <c r="AE231" s="1026"/>
      <c r="AF231" s="1026"/>
      <c r="AG231" s="1026"/>
      <c r="AH231" s="1026"/>
      <c r="AI231" s="1026"/>
      <c r="AJ231" s="1026"/>
      <c r="AK231" s="1026"/>
      <c r="AL231" s="1026"/>
      <c r="AM231" s="1026"/>
      <c r="AN231" s="1026"/>
      <c r="AO231" s="1026"/>
      <c r="AP231" s="1026"/>
      <c r="AQ231" s="1026"/>
      <c r="AR231" s="1026"/>
      <c r="AS231" s="1026"/>
      <c r="AT231" s="1026"/>
      <c r="AU231" s="1026"/>
      <c r="AV231" s="1026"/>
      <c r="AW231" s="1026"/>
      <c r="AX231" s="1026"/>
      <c r="AY231" s="1026"/>
      <c r="AZ231" s="1026"/>
      <c r="BA231" s="1026"/>
      <c r="BB231" s="1026"/>
      <c r="BC231" s="1026"/>
      <c r="BD231" s="1026"/>
      <c r="BE231" s="1026"/>
      <c r="BF231" s="1026"/>
      <c r="BG231" s="1026"/>
      <c r="BH231" s="1026"/>
      <c r="BI231" s="1026"/>
      <c r="BJ231" s="1026"/>
      <c r="BK231" s="1026"/>
      <c r="BL231" s="1026"/>
      <c r="BM231" s="1026"/>
      <c r="BN231" s="1026"/>
    </row>
  </sheetData>
  <customSheetViews>
    <customSheetView guid="{AAD60760-F9D5-4652-8E0C-566433032DA7}" scale="50" showRuler="0">
      <selection activeCell="M1" sqref="M1:DJ1"/>
      <rowBreaks count="1" manualBreakCount="1">
        <brk id="68" max="16383" man="1"/>
      </rowBreaks>
      <pageMargins left="0.25" right="0.25" top="0.25" bottom="0.5" header="0.25" footer="0.25"/>
      <pageSetup scale="44" fitToHeight="5" orientation="landscape" r:id="rId1"/>
      <headerFooter alignWithMargins="0">
        <oddFooter>&amp;CPage &amp;P of &amp;N</oddFooter>
      </headerFooter>
    </customSheetView>
  </customSheetViews>
  <mergeCells count="1287">
    <mergeCell ref="A197:BD197"/>
    <mergeCell ref="A198:D199"/>
    <mergeCell ref="E198:AY198"/>
    <mergeCell ref="AZ198:BD199"/>
    <mergeCell ref="E199:F199"/>
    <mergeCell ref="G199:AY199"/>
    <mergeCell ref="AU195:BD195"/>
    <mergeCell ref="A196:F196"/>
    <mergeCell ref="G196:AF196"/>
    <mergeCell ref="AG196:AM196"/>
    <mergeCell ref="AN196:AT196"/>
    <mergeCell ref="AU196:BD196"/>
    <mergeCell ref="A195:F195"/>
    <mergeCell ref="G195:AF195"/>
    <mergeCell ref="AG195:AM195"/>
    <mergeCell ref="AN195:AT195"/>
    <mergeCell ref="AU193:BD193"/>
    <mergeCell ref="A194:F194"/>
    <mergeCell ref="G194:AF194"/>
    <mergeCell ref="AG194:AM194"/>
    <mergeCell ref="AN194:AT194"/>
    <mergeCell ref="AU194:BD194"/>
    <mergeCell ref="A193:F193"/>
    <mergeCell ref="G193:AF193"/>
    <mergeCell ref="AG193:AM193"/>
    <mergeCell ref="AN193:AT193"/>
    <mergeCell ref="AU191:BD191"/>
    <mergeCell ref="A192:F192"/>
    <mergeCell ref="G192:AF192"/>
    <mergeCell ref="AG192:AM192"/>
    <mergeCell ref="AN192:AT192"/>
    <mergeCell ref="AU192:BD192"/>
    <mergeCell ref="A191:F191"/>
    <mergeCell ref="G191:AF191"/>
    <mergeCell ref="AG191:AM191"/>
    <mergeCell ref="AN191:AT191"/>
    <mergeCell ref="AU189:BD189"/>
    <mergeCell ref="A190:F190"/>
    <mergeCell ref="G190:AF190"/>
    <mergeCell ref="AG190:AM190"/>
    <mergeCell ref="AN190:AT190"/>
    <mergeCell ref="AU190:BD190"/>
    <mergeCell ref="A189:F189"/>
    <mergeCell ref="G189:AF189"/>
    <mergeCell ref="AG189:AM189"/>
    <mergeCell ref="AN189:AT189"/>
    <mergeCell ref="AU187:BD187"/>
    <mergeCell ref="A188:F188"/>
    <mergeCell ref="G188:AF188"/>
    <mergeCell ref="AG188:AM188"/>
    <mergeCell ref="AN188:AT188"/>
    <mergeCell ref="AU188:BD188"/>
    <mergeCell ref="A187:F187"/>
    <mergeCell ref="G187:AF187"/>
    <mergeCell ref="AG187:AM187"/>
    <mergeCell ref="AN187:AT187"/>
    <mergeCell ref="AU185:BD185"/>
    <mergeCell ref="A186:F186"/>
    <mergeCell ref="G186:AF186"/>
    <mergeCell ref="AG186:AM186"/>
    <mergeCell ref="AN186:AT186"/>
    <mergeCell ref="AU186:BD186"/>
    <mergeCell ref="A185:F185"/>
    <mergeCell ref="G185:AF185"/>
    <mergeCell ref="AG185:AM185"/>
    <mergeCell ref="AN185:AT185"/>
    <mergeCell ref="A184:F184"/>
    <mergeCell ref="G184:AF184"/>
    <mergeCell ref="AG184:AM184"/>
    <mergeCell ref="AN184:AT184"/>
    <mergeCell ref="AU184:BD184"/>
    <mergeCell ref="A183:F183"/>
    <mergeCell ref="G183:AF183"/>
    <mergeCell ref="AG183:AM183"/>
    <mergeCell ref="AN183:AT183"/>
    <mergeCell ref="G181:AF181"/>
    <mergeCell ref="G182:AF182"/>
    <mergeCell ref="AG182:AM182"/>
    <mergeCell ref="AN182:AT182"/>
    <mergeCell ref="AU182:BD182"/>
    <mergeCell ref="AU183:BD183"/>
    <mergeCell ref="AG181:AM181"/>
    <mergeCell ref="AN181:AT181"/>
    <mergeCell ref="AU181:BD181"/>
    <mergeCell ref="A168:BL169"/>
    <mergeCell ref="A170:BD170"/>
    <mergeCell ref="BE170:BL199"/>
    <mergeCell ref="AG171:BD171"/>
    <mergeCell ref="A180:F180"/>
    <mergeCell ref="G180:AF180"/>
    <mergeCell ref="AG180:AM180"/>
    <mergeCell ref="AN180:AT180"/>
    <mergeCell ref="AU180:BD180"/>
    <mergeCell ref="A181:F181"/>
    <mergeCell ref="AE164:AL164"/>
    <mergeCell ref="AM164:AV164"/>
    <mergeCell ref="O165:AD165"/>
    <mergeCell ref="AE165:AL165"/>
    <mergeCell ref="AM165:AV165"/>
    <mergeCell ref="O166:AD166"/>
    <mergeCell ref="AE166:AL166"/>
    <mergeCell ref="AM166:AV166"/>
    <mergeCell ref="G154:BL154"/>
    <mergeCell ref="G155:BL155"/>
    <mergeCell ref="G156:BL156"/>
    <mergeCell ref="G157:BL157"/>
    <mergeCell ref="G158:BL158"/>
    <mergeCell ref="G161:BL161"/>
    <mergeCell ref="G147:AC147"/>
    <mergeCell ref="AD147:AJ147"/>
    <mergeCell ref="AK147:BL147"/>
    <mergeCell ref="A151:F151"/>
    <mergeCell ref="G151:BL151"/>
    <mergeCell ref="A152:F152"/>
    <mergeCell ref="G152:BL152"/>
    <mergeCell ref="G149:AC149"/>
    <mergeCell ref="AD149:AJ149"/>
    <mergeCell ref="AK149:BL149"/>
    <mergeCell ref="G144:AC144"/>
    <mergeCell ref="AD144:BL144"/>
    <mergeCell ref="G145:AC145"/>
    <mergeCell ref="AD145:BL145"/>
    <mergeCell ref="G146:AC146"/>
    <mergeCell ref="AD146:AJ146"/>
    <mergeCell ref="AK146:BL146"/>
    <mergeCell ref="G135:BL135"/>
    <mergeCell ref="G136:BL136"/>
    <mergeCell ref="AY140:BE140"/>
    <mergeCell ref="BF140:BL140"/>
    <mergeCell ref="AK141:AQ141"/>
    <mergeCell ref="AR141:AX141"/>
    <mergeCell ref="AY141:BE141"/>
    <mergeCell ref="BF141:BL141"/>
    <mergeCell ref="G140:AC140"/>
    <mergeCell ref="AD140:AJ140"/>
    <mergeCell ref="AD130:AJ130"/>
    <mergeCell ref="AK130:AQ130"/>
    <mergeCell ref="AR130:AX130"/>
    <mergeCell ref="A131:BL131"/>
    <mergeCell ref="G133:BL133"/>
    <mergeCell ref="G134:BL134"/>
    <mergeCell ref="G130:AC130"/>
    <mergeCell ref="G128:AC128"/>
    <mergeCell ref="AD128:AJ128"/>
    <mergeCell ref="AK128:AQ128"/>
    <mergeCell ref="AR128:AX128"/>
    <mergeCell ref="G129:AC129"/>
    <mergeCell ref="AD129:AJ129"/>
    <mergeCell ref="AK129:AQ129"/>
    <mergeCell ref="AR129:AX129"/>
    <mergeCell ref="AD126:AJ126"/>
    <mergeCell ref="AK126:AQ126"/>
    <mergeCell ref="AR126:AX126"/>
    <mergeCell ref="G127:AC127"/>
    <mergeCell ref="AD127:AJ127"/>
    <mergeCell ref="AK127:AQ127"/>
    <mergeCell ref="AR127:AX127"/>
    <mergeCell ref="A101:BL101"/>
    <mergeCell ref="A102:BL102"/>
    <mergeCell ref="AD103:AX103"/>
    <mergeCell ref="AY103:BL130"/>
    <mergeCell ref="A125:F125"/>
    <mergeCell ref="G125:AC125"/>
    <mergeCell ref="AD125:AJ125"/>
    <mergeCell ref="AK125:AQ125"/>
    <mergeCell ref="AR125:AX125"/>
    <mergeCell ref="A126:F126"/>
    <mergeCell ref="A99:DV99"/>
    <mergeCell ref="A100:BL100"/>
    <mergeCell ref="CM98:CR98"/>
    <mergeCell ref="CS98:CX98"/>
    <mergeCell ref="CY98:DD98"/>
    <mergeCell ref="DE98:DJ98"/>
    <mergeCell ref="BO98:BT98"/>
    <mergeCell ref="BU98:BZ98"/>
    <mergeCell ref="AQ98:AV98"/>
    <mergeCell ref="AW98:BB98"/>
    <mergeCell ref="DK98:DP98"/>
    <mergeCell ref="DQ98:DV98"/>
    <mergeCell ref="A97:DV97"/>
    <mergeCell ref="A98:F98"/>
    <mergeCell ref="G98:L98"/>
    <mergeCell ref="M98:R98"/>
    <mergeCell ref="S98:X98"/>
    <mergeCell ref="Y98:AD98"/>
    <mergeCell ref="AE98:AJ98"/>
    <mergeCell ref="AK98:AP98"/>
    <mergeCell ref="CA98:CF98"/>
    <mergeCell ref="CG98:CL98"/>
    <mergeCell ref="AA96:BA96"/>
    <mergeCell ref="BB96:BR96"/>
    <mergeCell ref="BW96:DC96"/>
    <mergeCell ref="BC98:BH98"/>
    <mergeCell ref="BI98:BN98"/>
    <mergeCell ref="DD96:DI96"/>
    <mergeCell ref="DJ96:DO96"/>
    <mergeCell ref="DP96:DU96"/>
    <mergeCell ref="BW94:DC94"/>
    <mergeCell ref="DD94:DI94"/>
    <mergeCell ref="DJ94:DO94"/>
    <mergeCell ref="DP94:DU94"/>
    <mergeCell ref="AA95:BA95"/>
    <mergeCell ref="BB95:BR95"/>
    <mergeCell ref="BW95:DC95"/>
    <mergeCell ref="DD95:DI95"/>
    <mergeCell ref="DJ95:DO95"/>
    <mergeCell ref="DP95:DU95"/>
    <mergeCell ref="AA90:AQ90"/>
    <mergeCell ref="AR90:BD90"/>
    <mergeCell ref="AA91:AQ91"/>
    <mergeCell ref="AR91:BD91"/>
    <mergeCell ref="AA92:BR92"/>
    <mergeCell ref="AA94:BA94"/>
    <mergeCell ref="BB94:BR94"/>
    <mergeCell ref="R81:AS81"/>
    <mergeCell ref="AT81:BD81"/>
    <mergeCell ref="A85:DV85"/>
    <mergeCell ref="AA87:DU87"/>
    <mergeCell ref="AA88:BR88"/>
    <mergeCell ref="BS88:BU96"/>
    <mergeCell ref="BV88:DU88"/>
    <mergeCell ref="AA89:AQ89"/>
    <mergeCell ref="AR89:BD89"/>
    <mergeCell ref="BE89:BR91"/>
    <mergeCell ref="DJ79:DO79"/>
    <mergeCell ref="DP79:DU79"/>
    <mergeCell ref="B80:V80"/>
    <mergeCell ref="W80:AM80"/>
    <mergeCell ref="AN80:AS80"/>
    <mergeCell ref="CF80:CK80"/>
    <mergeCell ref="CF79:CK79"/>
    <mergeCell ref="CL79:CQ79"/>
    <mergeCell ref="CR79:CW79"/>
    <mergeCell ref="Q79:AM79"/>
    <mergeCell ref="AN79:AS79"/>
    <mergeCell ref="CX79:DC79"/>
    <mergeCell ref="AT79:BD79"/>
    <mergeCell ref="BE79:BI79"/>
    <mergeCell ref="BJ79:BM79"/>
    <mergeCell ref="BN79:CE79"/>
    <mergeCell ref="DJ77:DO77"/>
    <mergeCell ref="DP77:DU77"/>
    <mergeCell ref="B78:J78"/>
    <mergeCell ref="K78:P78"/>
    <mergeCell ref="Q78:AM78"/>
    <mergeCell ref="AN78:AS78"/>
    <mergeCell ref="BE78:BI78"/>
    <mergeCell ref="BJ78:BM78"/>
    <mergeCell ref="BN78:CE78"/>
    <mergeCell ref="CF78:CK78"/>
    <mergeCell ref="BJ77:BM77"/>
    <mergeCell ref="BN77:CE77"/>
    <mergeCell ref="CL77:CQ77"/>
    <mergeCell ref="CR77:CW77"/>
    <mergeCell ref="CX77:DC77"/>
    <mergeCell ref="DD77:DI77"/>
    <mergeCell ref="CK37:CO37"/>
    <mergeCell ref="CP37:DU37"/>
    <mergeCell ref="DD42:DU42"/>
    <mergeCell ref="CL43:DC43"/>
    <mergeCell ref="DD43:DU43"/>
    <mergeCell ref="B77:J77"/>
    <mergeCell ref="K77:P77"/>
    <mergeCell ref="Q77:AM77"/>
    <mergeCell ref="AT77:BD77"/>
    <mergeCell ref="BE77:BI77"/>
    <mergeCell ref="A182:F182"/>
    <mergeCell ref="B37:F37"/>
    <mergeCell ref="G37:AB37"/>
    <mergeCell ref="AD37:AH37"/>
    <mergeCell ref="AI37:BD37"/>
    <mergeCell ref="B79:J79"/>
    <mergeCell ref="K79:P79"/>
    <mergeCell ref="AU178:BD178"/>
    <mergeCell ref="A179:F179"/>
    <mergeCell ref="G179:AF179"/>
    <mergeCell ref="AG179:AM179"/>
    <mergeCell ref="AN179:AT179"/>
    <mergeCell ref="AU179:BD179"/>
    <mergeCell ref="A178:F178"/>
    <mergeCell ref="G178:AF178"/>
    <mergeCell ref="AG178:AM178"/>
    <mergeCell ref="AN178:AT178"/>
    <mergeCell ref="AU176:BD176"/>
    <mergeCell ref="A177:F177"/>
    <mergeCell ref="G177:AF177"/>
    <mergeCell ref="AG177:AM177"/>
    <mergeCell ref="AN177:AT177"/>
    <mergeCell ref="AU177:BD177"/>
    <mergeCell ref="A176:F176"/>
    <mergeCell ref="G176:AF176"/>
    <mergeCell ref="AG176:AM176"/>
    <mergeCell ref="AN176:AT176"/>
    <mergeCell ref="AU174:BD174"/>
    <mergeCell ref="A175:F175"/>
    <mergeCell ref="G175:AF175"/>
    <mergeCell ref="AG175:AM175"/>
    <mergeCell ref="AN175:AT175"/>
    <mergeCell ref="AU175:BD175"/>
    <mergeCell ref="A174:F174"/>
    <mergeCell ref="G174:AF174"/>
    <mergeCell ref="AG174:AM174"/>
    <mergeCell ref="AN174:AT174"/>
    <mergeCell ref="AU172:BD172"/>
    <mergeCell ref="A173:F173"/>
    <mergeCell ref="G173:AF173"/>
    <mergeCell ref="AG173:AM173"/>
    <mergeCell ref="AN173:AT173"/>
    <mergeCell ref="AU173:BD173"/>
    <mergeCell ref="A172:F172"/>
    <mergeCell ref="G172:AF172"/>
    <mergeCell ref="AG172:AM172"/>
    <mergeCell ref="AN172:AT172"/>
    <mergeCell ref="A171:F171"/>
    <mergeCell ref="G171:AF171"/>
    <mergeCell ref="A166:F166"/>
    <mergeCell ref="A163:F163"/>
    <mergeCell ref="G159:BL159"/>
    <mergeCell ref="G160:BL160"/>
    <mergeCell ref="G162:BL162"/>
    <mergeCell ref="O163:AD163"/>
    <mergeCell ref="AE163:AL163"/>
    <mergeCell ref="O164:AD164"/>
    <mergeCell ref="A160:F160"/>
    <mergeCell ref="A159:F159"/>
    <mergeCell ref="A158:F158"/>
    <mergeCell ref="A157:F157"/>
    <mergeCell ref="A156:F156"/>
    <mergeCell ref="A155:F155"/>
    <mergeCell ref="G153:BL153"/>
    <mergeCell ref="BF142:BL142"/>
    <mergeCell ref="G143:AC143"/>
    <mergeCell ref="AD143:AJ143"/>
    <mergeCell ref="AK143:AQ143"/>
    <mergeCell ref="AR143:AX143"/>
    <mergeCell ref="G150:BL150"/>
    <mergeCell ref="G148:AC148"/>
    <mergeCell ref="AD148:AJ148"/>
    <mergeCell ref="AK148:BL148"/>
    <mergeCell ref="AD139:AQ139"/>
    <mergeCell ref="AY143:BE143"/>
    <mergeCell ref="BF143:BL143"/>
    <mergeCell ref="G141:AC141"/>
    <mergeCell ref="AD141:AJ141"/>
    <mergeCell ref="G142:AC142"/>
    <mergeCell ref="AD142:AJ142"/>
    <mergeCell ref="AK142:AQ142"/>
    <mergeCell ref="AR142:AX142"/>
    <mergeCell ref="AY142:BE142"/>
    <mergeCell ref="A128:F128"/>
    <mergeCell ref="AR139:BL139"/>
    <mergeCell ref="AK140:AQ140"/>
    <mergeCell ref="AR140:AX140"/>
    <mergeCell ref="G137:AC137"/>
    <mergeCell ref="AD137:BL137"/>
    <mergeCell ref="G138:AC138"/>
    <mergeCell ref="AD138:BL138"/>
    <mergeCell ref="G139:AC139"/>
    <mergeCell ref="A138:F138"/>
    <mergeCell ref="AK122:AQ122"/>
    <mergeCell ref="AR122:AX122"/>
    <mergeCell ref="A132:BL132"/>
    <mergeCell ref="AR124:AX124"/>
    <mergeCell ref="A124:F124"/>
    <mergeCell ref="G124:AC124"/>
    <mergeCell ref="AD124:AJ124"/>
    <mergeCell ref="AK124:AQ124"/>
    <mergeCell ref="A127:F127"/>
    <mergeCell ref="G126:AC126"/>
    <mergeCell ref="G118:AC118"/>
    <mergeCell ref="AD118:AJ118"/>
    <mergeCell ref="AK118:AQ118"/>
    <mergeCell ref="AR118:AX118"/>
    <mergeCell ref="AK121:AQ121"/>
    <mergeCell ref="AR121:AX121"/>
    <mergeCell ref="AK111:AQ111"/>
    <mergeCell ref="AR111:AX111"/>
    <mergeCell ref="AD110:AJ110"/>
    <mergeCell ref="AK110:AQ110"/>
    <mergeCell ref="AR110:AX110"/>
    <mergeCell ref="AD111:AJ111"/>
    <mergeCell ref="DJ93:DO93"/>
    <mergeCell ref="DP93:DU93"/>
    <mergeCell ref="AA93:BA93"/>
    <mergeCell ref="BB93:BR93"/>
    <mergeCell ref="BW93:DC93"/>
    <mergeCell ref="DD93:DI93"/>
    <mergeCell ref="DJ91:DO91"/>
    <mergeCell ref="DP91:DU91"/>
    <mergeCell ref="BW92:DC92"/>
    <mergeCell ref="DD92:DI92"/>
    <mergeCell ref="DJ92:DO92"/>
    <mergeCell ref="DP92:DU92"/>
    <mergeCell ref="BW91:DC91"/>
    <mergeCell ref="DD91:DI91"/>
    <mergeCell ref="CX78:DC78"/>
    <mergeCell ref="DP89:DU89"/>
    <mergeCell ref="BW90:DC90"/>
    <mergeCell ref="DD90:DI90"/>
    <mergeCell ref="DJ90:DO90"/>
    <mergeCell ref="DP90:DU90"/>
    <mergeCell ref="BW89:DC89"/>
    <mergeCell ref="DD89:DI89"/>
    <mergeCell ref="DJ89:DO89"/>
    <mergeCell ref="DD79:DI79"/>
    <mergeCell ref="DJ76:DO76"/>
    <mergeCell ref="DP76:DU76"/>
    <mergeCell ref="DD78:DI78"/>
    <mergeCell ref="DJ78:DO78"/>
    <mergeCell ref="DP78:DU78"/>
    <mergeCell ref="AN77:AS77"/>
    <mergeCell ref="CF77:CK77"/>
    <mergeCell ref="AT78:BD78"/>
    <mergeCell ref="CL78:CQ78"/>
    <mergeCell ref="CR78:CW78"/>
    <mergeCell ref="BN76:CE76"/>
    <mergeCell ref="CF76:CK76"/>
    <mergeCell ref="CL76:CQ76"/>
    <mergeCell ref="CR76:CW76"/>
    <mergeCell ref="CX76:DC76"/>
    <mergeCell ref="DD76:DI76"/>
    <mergeCell ref="DD75:DI75"/>
    <mergeCell ref="DJ75:DO75"/>
    <mergeCell ref="DP75:DU75"/>
    <mergeCell ref="B76:J76"/>
    <mergeCell ref="K76:P76"/>
    <mergeCell ref="Q76:AM76"/>
    <mergeCell ref="AN76:AS76"/>
    <mergeCell ref="AT76:BD76"/>
    <mergeCell ref="BE76:BI76"/>
    <mergeCell ref="BJ76:BM76"/>
    <mergeCell ref="BJ75:BM75"/>
    <mergeCell ref="BN75:CE75"/>
    <mergeCell ref="CF75:CK75"/>
    <mergeCell ref="CL75:CQ75"/>
    <mergeCell ref="CR75:CW75"/>
    <mergeCell ref="CX75:DC75"/>
    <mergeCell ref="B75:J75"/>
    <mergeCell ref="K75:P75"/>
    <mergeCell ref="Q75:AM75"/>
    <mergeCell ref="AN75:AS75"/>
    <mergeCell ref="AT75:BD75"/>
    <mergeCell ref="BE75:BI75"/>
    <mergeCell ref="CL74:CQ74"/>
    <mergeCell ref="CR74:CW74"/>
    <mergeCell ref="CX74:DC74"/>
    <mergeCell ref="DD74:DI74"/>
    <mergeCell ref="DJ74:DO74"/>
    <mergeCell ref="DP74:DU74"/>
    <mergeCell ref="DP73:DU73"/>
    <mergeCell ref="B74:J74"/>
    <mergeCell ref="K74:P74"/>
    <mergeCell ref="Q74:AM74"/>
    <mergeCell ref="AN74:AS74"/>
    <mergeCell ref="AT74:BD74"/>
    <mergeCell ref="BE74:BI74"/>
    <mergeCell ref="BJ74:BM74"/>
    <mergeCell ref="BN74:CE74"/>
    <mergeCell ref="CF74:CK74"/>
    <mergeCell ref="CF73:CK73"/>
    <mergeCell ref="CL73:CQ73"/>
    <mergeCell ref="CR73:CW73"/>
    <mergeCell ref="CX73:DC73"/>
    <mergeCell ref="DD73:DI73"/>
    <mergeCell ref="DJ73:DO73"/>
    <mergeCell ref="DJ72:DO72"/>
    <mergeCell ref="DP72:DU72"/>
    <mergeCell ref="B73:J73"/>
    <mergeCell ref="K73:P73"/>
    <mergeCell ref="Q73:AM73"/>
    <mergeCell ref="AN73:AS73"/>
    <mergeCell ref="AT73:BD73"/>
    <mergeCell ref="BE73:BI73"/>
    <mergeCell ref="BJ73:BM73"/>
    <mergeCell ref="BN73:CE73"/>
    <mergeCell ref="BN72:CE72"/>
    <mergeCell ref="CF72:CK72"/>
    <mergeCell ref="CL72:CQ72"/>
    <mergeCell ref="CR72:CW72"/>
    <mergeCell ref="CX72:DC72"/>
    <mergeCell ref="DD72:DI72"/>
    <mergeCell ref="DD71:DI71"/>
    <mergeCell ref="DJ71:DO71"/>
    <mergeCell ref="DP71:DU71"/>
    <mergeCell ref="B72:J72"/>
    <mergeCell ref="K72:P72"/>
    <mergeCell ref="Q72:AM72"/>
    <mergeCell ref="AN72:AS72"/>
    <mergeCell ref="AT72:BD72"/>
    <mergeCell ref="BE72:BI72"/>
    <mergeCell ref="BJ72:BM72"/>
    <mergeCell ref="BJ71:BM71"/>
    <mergeCell ref="BN71:CE71"/>
    <mergeCell ref="CF71:CK71"/>
    <mergeCell ref="CL71:CQ71"/>
    <mergeCell ref="CR71:CW71"/>
    <mergeCell ref="CX71:DC71"/>
    <mergeCell ref="B71:J71"/>
    <mergeCell ref="K71:P71"/>
    <mergeCell ref="Q71:AM71"/>
    <mergeCell ref="AN71:AS71"/>
    <mergeCell ref="AT71:BD71"/>
    <mergeCell ref="BE71:BI71"/>
    <mergeCell ref="CL70:CQ70"/>
    <mergeCell ref="CR70:CW70"/>
    <mergeCell ref="CX70:DC70"/>
    <mergeCell ref="DD70:DI70"/>
    <mergeCell ref="DJ70:DO70"/>
    <mergeCell ref="DP70:DU70"/>
    <mergeCell ref="DP69:DU69"/>
    <mergeCell ref="B70:J70"/>
    <mergeCell ref="K70:P70"/>
    <mergeCell ref="Q70:AM70"/>
    <mergeCell ref="AN70:AS70"/>
    <mergeCell ref="AT70:BD70"/>
    <mergeCell ref="BE70:BI70"/>
    <mergeCell ref="BJ70:BM70"/>
    <mergeCell ref="BN70:CE70"/>
    <mergeCell ref="CF70:CK70"/>
    <mergeCell ref="CF69:CK69"/>
    <mergeCell ref="CL69:CQ69"/>
    <mergeCell ref="CR69:CW69"/>
    <mergeCell ref="CX69:DC69"/>
    <mergeCell ref="DD69:DI69"/>
    <mergeCell ref="DJ69:DO69"/>
    <mergeCell ref="DJ68:DO68"/>
    <mergeCell ref="CR68:CW68"/>
    <mergeCell ref="B69:J69"/>
    <mergeCell ref="K69:P69"/>
    <mergeCell ref="Q69:AM69"/>
    <mergeCell ref="AN69:AS69"/>
    <mergeCell ref="AT69:BD69"/>
    <mergeCell ref="BE69:BI69"/>
    <mergeCell ref="BJ69:BM69"/>
    <mergeCell ref="BN69:CE69"/>
    <mergeCell ref="CL67:CQ67"/>
    <mergeCell ref="CR67:CW67"/>
    <mergeCell ref="CX67:DC67"/>
    <mergeCell ref="DD67:DI67"/>
    <mergeCell ref="BJ68:BM68"/>
    <mergeCell ref="CX68:DC68"/>
    <mergeCell ref="DD68:DI68"/>
    <mergeCell ref="BJ66:BM66"/>
    <mergeCell ref="BN66:CE66"/>
    <mergeCell ref="CF66:CK66"/>
    <mergeCell ref="B67:J67"/>
    <mergeCell ref="K67:P67"/>
    <mergeCell ref="Q67:AM67"/>
    <mergeCell ref="AN67:AS67"/>
    <mergeCell ref="AT67:BD67"/>
    <mergeCell ref="BE67:BI67"/>
    <mergeCell ref="CF67:CK67"/>
    <mergeCell ref="B66:J66"/>
    <mergeCell ref="K66:P66"/>
    <mergeCell ref="Q66:AM66"/>
    <mergeCell ref="AN66:AS66"/>
    <mergeCell ref="AT66:BD66"/>
    <mergeCell ref="BE66:BI66"/>
    <mergeCell ref="BJ65:BM65"/>
    <mergeCell ref="BN65:CE65"/>
    <mergeCell ref="CF65:CK65"/>
    <mergeCell ref="CL65:CQ65"/>
    <mergeCell ref="CR65:CW65"/>
    <mergeCell ref="CX65:DC65"/>
    <mergeCell ref="BE64:BI64"/>
    <mergeCell ref="BJ64:BM64"/>
    <mergeCell ref="BN64:CE64"/>
    <mergeCell ref="CF64:CK64"/>
    <mergeCell ref="B65:J65"/>
    <mergeCell ref="K65:P65"/>
    <mergeCell ref="Q65:AM65"/>
    <mergeCell ref="AN65:AS65"/>
    <mergeCell ref="AT65:BD65"/>
    <mergeCell ref="BE65:BI65"/>
    <mergeCell ref="BN63:CE63"/>
    <mergeCell ref="CF63:CK63"/>
    <mergeCell ref="CL63:CQ63"/>
    <mergeCell ref="CR63:CW63"/>
    <mergeCell ref="CX63:DC63"/>
    <mergeCell ref="B64:J64"/>
    <mergeCell ref="K64:P64"/>
    <mergeCell ref="Q64:AM64"/>
    <mergeCell ref="AN64:AS64"/>
    <mergeCell ref="AT64:BD64"/>
    <mergeCell ref="CL62:CQ62"/>
    <mergeCell ref="CR62:CW62"/>
    <mergeCell ref="CX62:DC62"/>
    <mergeCell ref="B63:J63"/>
    <mergeCell ref="K63:P63"/>
    <mergeCell ref="Q63:AM63"/>
    <mergeCell ref="AN63:AS63"/>
    <mergeCell ref="AT63:BD63"/>
    <mergeCell ref="BE63:BI63"/>
    <mergeCell ref="BJ63:BM63"/>
    <mergeCell ref="CX61:DC61"/>
    <mergeCell ref="B62:J62"/>
    <mergeCell ref="K62:P62"/>
    <mergeCell ref="Q62:AM62"/>
    <mergeCell ref="AN62:AS62"/>
    <mergeCell ref="AT62:BD62"/>
    <mergeCell ref="BE62:BI62"/>
    <mergeCell ref="BJ62:BM62"/>
    <mergeCell ref="BN62:CE62"/>
    <mergeCell ref="CF62:CK62"/>
    <mergeCell ref="CL60:CQ60"/>
    <mergeCell ref="CR60:CW60"/>
    <mergeCell ref="CX60:DC60"/>
    <mergeCell ref="B61:J61"/>
    <mergeCell ref="K61:P61"/>
    <mergeCell ref="Q61:AM61"/>
    <mergeCell ref="AN61:AS61"/>
    <mergeCell ref="AT61:BD61"/>
    <mergeCell ref="BE61:BI61"/>
    <mergeCell ref="BJ61:BM61"/>
    <mergeCell ref="CF59:CK59"/>
    <mergeCell ref="B60:J60"/>
    <mergeCell ref="K60:P60"/>
    <mergeCell ref="Q60:AM60"/>
    <mergeCell ref="AN60:AS60"/>
    <mergeCell ref="AT60:BD60"/>
    <mergeCell ref="BE60:BI60"/>
    <mergeCell ref="BJ60:BM60"/>
    <mergeCell ref="BN60:CE60"/>
    <mergeCell ref="CF60:CK60"/>
    <mergeCell ref="DJ58:DO58"/>
    <mergeCell ref="DP58:DU58"/>
    <mergeCell ref="B59:J59"/>
    <mergeCell ref="K59:P59"/>
    <mergeCell ref="Q59:AM59"/>
    <mergeCell ref="AN59:AS59"/>
    <mergeCell ref="AT59:BD59"/>
    <mergeCell ref="BE59:BI59"/>
    <mergeCell ref="BJ59:BM59"/>
    <mergeCell ref="BN59:CE59"/>
    <mergeCell ref="BN58:CE58"/>
    <mergeCell ref="CF58:CK58"/>
    <mergeCell ref="CL58:CQ58"/>
    <mergeCell ref="CR58:CW58"/>
    <mergeCell ref="CX58:DC58"/>
    <mergeCell ref="DD58:DI58"/>
    <mergeCell ref="DD57:DI57"/>
    <mergeCell ref="DJ57:DO57"/>
    <mergeCell ref="DP57:DU57"/>
    <mergeCell ref="B58:J58"/>
    <mergeCell ref="K58:P58"/>
    <mergeCell ref="Q58:AM58"/>
    <mergeCell ref="AN58:AS58"/>
    <mergeCell ref="AT58:BD58"/>
    <mergeCell ref="BE58:BI58"/>
    <mergeCell ref="BJ58:BM58"/>
    <mergeCell ref="BJ57:BM57"/>
    <mergeCell ref="BN57:CE57"/>
    <mergeCell ref="CF57:CK57"/>
    <mergeCell ref="CL57:CQ57"/>
    <mergeCell ref="CR57:CW57"/>
    <mergeCell ref="CX57:DC57"/>
    <mergeCell ref="B57:J57"/>
    <mergeCell ref="K57:P57"/>
    <mergeCell ref="Q57:AM57"/>
    <mergeCell ref="AN57:AS57"/>
    <mergeCell ref="AT57:BD57"/>
    <mergeCell ref="BE57:BI57"/>
    <mergeCell ref="CL56:CQ56"/>
    <mergeCell ref="CR56:CW56"/>
    <mergeCell ref="CX56:DC56"/>
    <mergeCell ref="DD56:DI56"/>
    <mergeCell ref="DJ56:DO56"/>
    <mergeCell ref="DP56:DU56"/>
    <mergeCell ref="DP55:DU55"/>
    <mergeCell ref="B56:J56"/>
    <mergeCell ref="K56:P56"/>
    <mergeCell ref="Q56:AM56"/>
    <mergeCell ref="AN56:AS56"/>
    <mergeCell ref="AT56:BD56"/>
    <mergeCell ref="BE56:BI56"/>
    <mergeCell ref="BJ56:BM56"/>
    <mergeCell ref="BN56:CE56"/>
    <mergeCell ref="CF56:CK56"/>
    <mergeCell ref="CF55:CK55"/>
    <mergeCell ref="CL55:CQ55"/>
    <mergeCell ref="CR55:CW55"/>
    <mergeCell ref="CX55:DC55"/>
    <mergeCell ref="DD55:DI55"/>
    <mergeCell ref="DJ55:DO55"/>
    <mergeCell ref="DJ54:DO54"/>
    <mergeCell ref="DP54:DU54"/>
    <mergeCell ref="B55:J55"/>
    <mergeCell ref="K55:P55"/>
    <mergeCell ref="Q55:AM55"/>
    <mergeCell ref="AN55:AS55"/>
    <mergeCell ref="AT55:BD55"/>
    <mergeCell ref="BE55:BI55"/>
    <mergeCell ref="BJ55:BM55"/>
    <mergeCell ref="BN55:CE55"/>
    <mergeCell ref="BN54:CE54"/>
    <mergeCell ref="CF54:CK54"/>
    <mergeCell ref="CL54:CQ54"/>
    <mergeCell ref="CR54:CW54"/>
    <mergeCell ref="CX54:DC54"/>
    <mergeCell ref="DD54:DI54"/>
    <mergeCell ref="DD53:DI53"/>
    <mergeCell ref="DJ53:DO53"/>
    <mergeCell ref="DP53:DU53"/>
    <mergeCell ref="B54:J54"/>
    <mergeCell ref="K54:P54"/>
    <mergeCell ref="Q54:AM54"/>
    <mergeCell ref="AN54:AS54"/>
    <mergeCell ref="AT54:BD54"/>
    <mergeCell ref="BE54:BI54"/>
    <mergeCell ref="BJ54:BM54"/>
    <mergeCell ref="BJ53:BM53"/>
    <mergeCell ref="BN53:CE53"/>
    <mergeCell ref="CF53:CK53"/>
    <mergeCell ref="CL53:CQ53"/>
    <mergeCell ref="CR53:CW53"/>
    <mergeCell ref="CX53:DC53"/>
    <mergeCell ref="CX52:DC52"/>
    <mergeCell ref="DD52:DI52"/>
    <mergeCell ref="DJ52:DO52"/>
    <mergeCell ref="DP52:DU52"/>
    <mergeCell ref="B53:J53"/>
    <mergeCell ref="K53:P53"/>
    <mergeCell ref="Q53:AM53"/>
    <mergeCell ref="AN53:AS53"/>
    <mergeCell ref="AT53:BD53"/>
    <mergeCell ref="BE53:BI53"/>
    <mergeCell ref="BE52:BI52"/>
    <mergeCell ref="BJ52:BM52"/>
    <mergeCell ref="BN52:CE52"/>
    <mergeCell ref="CF52:CK52"/>
    <mergeCell ref="CL52:CQ52"/>
    <mergeCell ref="CR52:CW52"/>
    <mergeCell ref="BN51:CE51"/>
    <mergeCell ref="CF51:CK51"/>
    <mergeCell ref="CL51:CQ51"/>
    <mergeCell ref="DJ51:DO51"/>
    <mergeCell ref="DP51:DU51"/>
    <mergeCell ref="B52:J52"/>
    <mergeCell ref="K52:P52"/>
    <mergeCell ref="Q52:AM52"/>
    <mergeCell ref="AN52:AS52"/>
    <mergeCell ref="AT52:BD52"/>
    <mergeCell ref="CX50:DC50"/>
    <mergeCell ref="DD50:DI50"/>
    <mergeCell ref="DJ50:DO50"/>
    <mergeCell ref="DP50:DU50"/>
    <mergeCell ref="B51:J51"/>
    <mergeCell ref="K51:P51"/>
    <mergeCell ref="Q51:AM51"/>
    <mergeCell ref="AN51:AS51"/>
    <mergeCell ref="BE51:BI51"/>
    <mergeCell ref="BJ51:BM51"/>
    <mergeCell ref="K50:P50"/>
    <mergeCell ref="Q50:AM50"/>
    <mergeCell ref="AT50:BD50"/>
    <mergeCell ref="BE50:BI50"/>
    <mergeCell ref="BJ50:BM50"/>
    <mergeCell ref="CR50:CW50"/>
    <mergeCell ref="CM18:DA18"/>
    <mergeCell ref="DN18:DU18"/>
    <mergeCell ref="A146:F146"/>
    <mergeCell ref="CM19:DA19"/>
    <mergeCell ref="DN19:DU19"/>
    <mergeCell ref="DB19:DM19"/>
    <mergeCell ref="DB18:DM18"/>
    <mergeCell ref="CM20:DU20"/>
    <mergeCell ref="CM21:DU21"/>
    <mergeCell ref="B50:J50"/>
    <mergeCell ref="CI12:CQ12"/>
    <mergeCell ref="CR12:DU12"/>
    <mergeCell ref="CM17:DA17"/>
    <mergeCell ref="DN17:DU17"/>
    <mergeCell ref="DB17:DM17"/>
    <mergeCell ref="CI14:DU14"/>
    <mergeCell ref="A145:F145"/>
    <mergeCell ref="A144:F144"/>
    <mergeCell ref="A143:F143"/>
    <mergeCell ref="A148:F148"/>
    <mergeCell ref="A154:F154"/>
    <mergeCell ref="A153:F153"/>
    <mergeCell ref="A147:F147"/>
    <mergeCell ref="A150:F150"/>
    <mergeCell ref="A149:F149"/>
    <mergeCell ref="A137:F137"/>
    <mergeCell ref="A136:F136"/>
    <mergeCell ref="A135:F135"/>
    <mergeCell ref="A142:F142"/>
    <mergeCell ref="A141:F141"/>
    <mergeCell ref="A140:F140"/>
    <mergeCell ref="A139:F139"/>
    <mergeCell ref="A122:F122"/>
    <mergeCell ref="A123:F123"/>
    <mergeCell ref="G123:AC123"/>
    <mergeCell ref="AD123:AJ123"/>
    <mergeCell ref="A134:F134"/>
    <mergeCell ref="A133:F133"/>
    <mergeCell ref="A130:F130"/>
    <mergeCell ref="A129:F129"/>
    <mergeCell ref="G122:AC122"/>
    <mergeCell ref="AD122:AJ122"/>
    <mergeCell ref="AK123:AQ123"/>
    <mergeCell ref="AR123:AX123"/>
    <mergeCell ref="A120:F120"/>
    <mergeCell ref="A121:F121"/>
    <mergeCell ref="G120:AC120"/>
    <mergeCell ref="AD120:AJ120"/>
    <mergeCell ref="AK120:AQ120"/>
    <mergeCell ref="AR120:AX120"/>
    <mergeCell ref="G121:AC121"/>
    <mergeCell ref="AD121:AJ121"/>
    <mergeCell ref="AK116:AQ116"/>
    <mergeCell ref="AR116:AX116"/>
    <mergeCell ref="G117:AC117"/>
    <mergeCell ref="AD117:AJ117"/>
    <mergeCell ref="A118:F118"/>
    <mergeCell ref="A119:F119"/>
    <mergeCell ref="G119:AC119"/>
    <mergeCell ref="AD119:AJ119"/>
    <mergeCell ref="AK117:AQ117"/>
    <mergeCell ref="AR117:AX117"/>
    <mergeCell ref="A115:F115"/>
    <mergeCell ref="G115:AC115"/>
    <mergeCell ref="AD115:AJ115"/>
    <mergeCell ref="AK115:AQ115"/>
    <mergeCell ref="AK119:AQ119"/>
    <mergeCell ref="AR119:AX119"/>
    <mergeCell ref="A116:F116"/>
    <mergeCell ref="A117:F117"/>
    <mergeCell ref="G116:AC116"/>
    <mergeCell ref="AD116:AJ116"/>
    <mergeCell ref="AD113:AJ113"/>
    <mergeCell ref="AK113:AQ113"/>
    <mergeCell ref="AK112:AQ112"/>
    <mergeCell ref="AR112:AX112"/>
    <mergeCell ref="AR115:AX115"/>
    <mergeCell ref="A114:F114"/>
    <mergeCell ref="G114:AC114"/>
    <mergeCell ref="AD114:AJ114"/>
    <mergeCell ref="AK114:AQ114"/>
    <mergeCell ref="AR114:AX114"/>
    <mergeCell ref="A110:F110"/>
    <mergeCell ref="G110:AC110"/>
    <mergeCell ref="A111:F111"/>
    <mergeCell ref="G111:AC111"/>
    <mergeCell ref="AR113:AX113"/>
    <mergeCell ref="A112:F112"/>
    <mergeCell ref="G112:AC112"/>
    <mergeCell ref="AD112:AJ112"/>
    <mergeCell ref="A113:F113"/>
    <mergeCell ref="G113:AC113"/>
    <mergeCell ref="AR109:AX109"/>
    <mergeCell ref="A108:F108"/>
    <mergeCell ref="G108:AC108"/>
    <mergeCell ref="AD108:AJ108"/>
    <mergeCell ref="AK108:AQ108"/>
    <mergeCell ref="A109:F109"/>
    <mergeCell ref="G109:AC109"/>
    <mergeCell ref="AD109:AJ109"/>
    <mergeCell ref="AK109:AQ109"/>
    <mergeCell ref="AR108:AX108"/>
    <mergeCell ref="AR106:AX106"/>
    <mergeCell ref="A107:F107"/>
    <mergeCell ref="G107:AC107"/>
    <mergeCell ref="AD107:AJ107"/>
    <mergeCell ref="AK107:AQ107"/>
    <mergeCell ref="AR107:AX107"/>
    <mergeCell ref="A106:F106"/>
    <mergeCell ref="G106:AC106"/>
    <mergeCell ref="AD106:AJ106"/>
    <mergeCell ref="AK106:AQ106"/>
    <mergeCell ref="A105:F105"/>
    <mergeCell ref="G105:AC105"/>
    <mergeCell ref="AD105:AJ105"/>
    <mergeCell ref="AK105:AQ105"/>
    <mergeCell ref="AR105:AX105"/>
    <mergeCell ref="A103:F103"/>
    <mergeCell ref="G103:AC103"/>
    <mergeCell ref="A104:F104"/>
    <mergeCell ref="G104:AC104"/>
    <mergeCell ref="DJ67:DO67"/>
    <mergeCell ref="DP67:DU67"/>
    <mergeCell ref="BN68:CE68"/>
    <mergeCell ref="CF68:CK68"/>
    <mergeCell ref="CL68:CQ68"/>
    <mergeCell ref="AD104:AJ104"/>
    <mergeCell ref="AK104:AQ104"/>
    <mergeCell ref="AR104:AX104"/>
    <mergeCell ref="BJ67:BM67"/>
    <mergeCell ref="BN67:CE67"/>
    <mergeCell ref="B68:J68"/>
    <mergeCell ref="K68:P68"/>
    <mergeCell ref="Q68:AM68"/>
    <mergeCell ref="AN68:AS68"/>
    <mergeCell ref="AT68:BD68"/>
    <mergeCell ref="BE68:BI68"/>
    <mergeCell ref="CL64:CQ64"/>
    <mergeCell ref="CR64:CW64"/>
    <mergeCell ref="CX64:DC64"/>
    <mergeCell ref="DP68:DU68"/>
    <mergeCell ref="CL66:CQ66"/>
    <mergeCell ref="CR66:CW66"/>
    <mergeCell ref="CX66:DC66"/>
    <mergeCell ref="DP66:DU66"/>
    <mergeCell ref="DD66:DI66"/>
    <mergeCell ref="DJ66:DO66"/>
    <mergeCell ref="DP64:DU64"/>
    <mergeCell ref="DD65:DI65"/>
    <mergeCell ref="DJ65:DO65"/>
    <mergeCell ref="DP65:DU65"/>
    <mergeCell ref="DD64:DI64"/>
    <mergeCell ref="DJ64:DO64"/>
    <mergeCell ref="DP62:DU62"/>
    <mergeCell ref="DD63:DI63"/>
    <mergeCell ref="DJ63:DO63"/>
    <mergeCell ref="DP63:DU63"/>
    <mergeCell ref="DD62:DI62"/>
    <mergeCell ref="DJ62:DO62"/>
    <mergeCell ref="DJ59:DO59"/>
    <mergeCell ref="DD61:DI61"/>
    <mergeCell ref="DJ61:DO61"/>
    <mergeCell ref="BN61:CE61"/>
    <mergeCell ref="CF61:CK61"/>
    <mergeCell ref="CL61:CQ61"/>
    <mergeCell ref="CR61:CW61"/>
    <mergeCell ref="CL59:CQ59"/>
    <mergeCell ref="CR59:CW59"/>
    <mergeCell ref="CX59:DC59"/>
    <mergeCell ref="AT51:BD51"/>
    <mergeCell ref="CR51:CW51"/>
    <mergeCell ref="CX51:DC51"/>
    <mergeCell ref="DD51:DI51"/>
    <mergeCell ref="DP61:DU61"/>
    <mergeCell ref="DP59:DU59"/>
    <mergeCell ref="DD60:DI60"/>
    <mergeCell ref="DJ60:DO60"/>
    <mergeCell ref="DP60:DU60"/>
    <mergeCell ref="DD59:DI59"/>
    <mergeCell ref="DP49:DU49"/>
    <mergeCell ref="AN50:AS50"/>
    <mergeCell ref="CF50:CK50"/>
    <mergeCell ref="CF49:CK49"/>
    <mergeCell ref="CL49:CQ49"/>
    <mergeCell ref="CR49:CW49"/>
    <mergeCell ref="CX49:DC49"/>
    <mergeCell ref="AT49:BD49"/>
    <mergeCell ref="BN50:CE50"/>
    <mergeCell ref="CL50:CQ50"/>
    <mergeCell ref="B49:J49"/>
    <mergeCell ref="K49:P49"/>
    <mergeCell ref="Q49:AM49"/>
    <mergeCell ref="AN49:AS49"/>
    <mergeCell ref="DD49:DI49"/>
    <mergeCell ref="DJ49:DO49"/>
    <mergeCell ref="BE49:BI49"/>
    <mergeCell ref="BJ49:BM49"/>
    <mergeCell ref="BN49:CE49"/>
    <mergeCell ref="CF48:CK48"/>
    <mergeCell ref="CL48:CQ48"/>
    <mergeCell ref="DP47:DU47"/>
    <mergeCell ref="CR48:CW48"/>
    <mergeCell ref="CX48:DC48"/>
    <mergeCell ref="DD48:DI48"/>
    <mergeCell ref="DJ48:DO48"/>
    <mergeCell ref="DP48:DU48"/>
    <mergeCell ref="CR47:CW47"/>
    <mergeCell ref="CX47:DC47"/>
    <mergeCell ref="DD47:DI47"/>
    <mergeCell ref="DJ47:DO47"/>
    <mergeCell ref="DD46:DI46"/>
    <mergeCell ref="DJ46:DO46"/>
    <mergeCell ref="DP46:DU46"/>
    <mergeCell ref="CX46:DC46"/>
    <mergeCell ref="BE47:BI47"/>
    <mergeCell ref="BJ47:BM47"/>
    <mergeCell ref="BE48:BI48"/>
    <mergeCell ref="BJ48:BM48"/>
    <mergeCell ref="BN47:CE47"/>
    <mergeCell ref="BN48:CE48"/>
    <mergeCell ref="CF47:CK47"/>
    <mergeCell ref="BJ46:BM46"/>
    <mergeCell ref="BN46:CE46"/>
    <mergeCell ref="CF46:CK46"/>
    <mergeCell ref="CL46:CQ46"/>
    <mergeCell ref="CR46:CW46"/>
    <mergeCell ref="CL47:CQ47"/>
    <mergeCell ref="CX45:DC45"/>
    <mergeCell ref="DD45:DI45"/>
    <mergeCell ref="DJ45:DO45"/>
    <mergeCell ref="DP45:DU45"/>
    <mergeCell ref="B46:J46"/>
    <mergeCell ref="K46:P46"/>
    <mergeCell ref="Q46:AM46"/>
    <mergeCell ref="AN46:AS46"/>
    <mergeCell ref="AT46:BD46"/>
    <mergeCell ref="BE46:BI46"/>
    <mergeCell ref="BE45:BI45"/>
    <mergeCell ref="BJ45:BM45"/>
    <mergeCell ref="BN45:CE45"/>
    <mergeCell ref="CF45:CK45"/>
    <mergeCell ref="CL45:CQ45"/>
    <mergeCell ref="CR45:CW45"/>
    <mergeCell ref="AN47:AS47"/>
    <mergeCell ref="AT47:BD47"/>
    <mergeCell ref="AN48:AS48"/>
    <mergeCell ref="AT48:BD48"/>
    <mergeCell ref="B45:J45"/>
    <mergeCell ref="K45:P45"/>
    <mergeCell ref="Q45:AM45"/>
    <mergeCell ref="AN45:AS45"/>
    <mergeCell ref="AT45:BD45"/>
    <mergeCell ref="B47:J47"/>
    <mergeCell ref="B48:J48"/>
    <mergeCell ref="K47:P47"/>
    <mergeCell ref="K48:P48"/>
    <mergeCell ref="Q47:AM47"/>
    <mergeCell ref="Q48:AM48"/>
    <mergeCell ref="DD44:DI44"/>
    <mergeCell ref="BN44:CE44"/>
    <mergeCell ref="B44:J44"/>
    <mergeCell ref="K44:P44"/>
    <mergeCell ref="Q44:AM44"/>
    <mergeCell ref="DJ44:DO44"/>
    <mergeCell ref="DP44:DU44"/>
    <mergeCell ref="O10:AL10"/>
    <mergeCell ref="CF44:CK44"/>
    <mergeCell ref="CL44:CQ44"/>
    <mergeCell ref="CR44:CW44"/>
    <mergeCell ref="CX44:DC44"/>
    <mergeCell ref="AT44:BD44"/>
    <mergeCell ref="BE44:BI44"/>
    <mergeCell ref="BJ44:BM44"/>
    <mergeCell ref="AN44:AS44"/>
    <mergeCell ref="BN43:CE43"/>
    <mergeCell ref="CF43:CK43"/>
    <mergeCell ref="B43:J43"/>
    <mergeCell ref="K43:P43"/>
    <mergeCell ref="Q43:AM43"/>
    <mergeCell ref="AN43:AS43"/>
    <mergeCell ref="AT43:BD43"/>
    <mergeCell ref="BE43:BI43"/>
    <mergeCell ref="BJ43:BM43"/>
    <mergeCell ref="AI36:BD36"/>
    <mergeCell ref="BE42:CK42"/>
    <mergeCell ref="CL42:DC42"/>
    <mergeCell ref="AT42:BD42"/>
    <mergeCell ref="B42:J42"/>
    <mergeCell ref="K42:P42"/>
    <mergeCell ref="Q42:AM42"/>
    <mergeCell ref="AN42:AS42"/>
    <mergeCell ref="BF37:BJ37"/>
    <mergeCell ref="BK37:CI37"/>
    <mergeCell ref="CK35:CO35"/>
    <mergeCell ref="CP35:DU35"/>
    <mergeCell ref="B41:DU41"/>
    <mergeCell ref="BF36:BJ36"/>
    <mergeCell ref="BK36:CI36"/>
    <mergeCell ref="CK36:CO36"/>
    <mergeCell ref="CP36:DU36"/>
    <mergeCell ref="B36:F36"/>
    <mergeCell ref="G36:AB36"/>
    <mergeCell ref="AD36:AH36"/>
    <mergeCell ref="B35:F35"/>
    <mergeCell ref="G35:AB35"/>
    <mergeCell ref="AD35:AH35"/>
    <mergeCell ref="AI35:BD35"/>
    <mergeCell ref="BF35:BJ35"/>
    <mergeCell ref="BK35:CI35"/>
    <mergeCell ref="CK33:CO33"/>
    <mergeCell ref="CP33:DU33"/>
    <mergeCell ref="B34:F34"/>
    <mergeCell ref="G34:AB34"/>
    <mergeCell ref="AD34:AH34"/>
    <mergeCell ref="AI34:BD34"/>
    <mergeCell ref="BF34:BJ34"/>
    <mergeCell ref="BK34:CI34"/>
    <mergeCell ref="CK34:CO34"/>
    <mergeCell ref="CP34:DU34"/>
    <mergeCell ref="B33:F33"/>
    <mergeCell ref="G33:AB33"/>
    <mergeCell ref="AD33:AH33"/>
    <mergeCell ref="AI33:BD33"/>
    <mergeCell ref="BF33:BJ33"/>
    <mergeCell ref="BK33:CI33"/>
    <mergeCell ref="CK31:CO31"/>
    <mergeCell ref="CP31:DU31"/>
    <mergeCell ref="B32:F32"/>
    <mergeCell ref="G32:AB32"/>
    <mergeCell ref="AD32:AH32"/>
    <mergeCell ref="AI32:BD32"/>
    <mergeCell ref="BF32:BJ32"/>
    <mergeCell ref="BK32:CI32"/>
    <mergeCell ref="CK32:CO32"/>
    <mergeCell ref="CP32:DU32"/>
    <mergeCell ref="B31:F31"/>
    <mergeCell ref="G31:AB31"/>
    <mergeCell ref="AD31:AH31"/>
    <mergeCell ref="AI31:BD31"/>
    <mergeCell ref="BF31:BJ31"/>
    <mergeCell ref="BK31:CI31"/>
    <mergeCell ref="CK29:CO29"/>
    <mergeCell ref="CP29:DU29"/>
    <mergeCell ref="B30:F30"/>
    <mergeCell ref="G30:AB30"/>
    <mergeCell ref="AD30:AH30"/>
    <mergeCell ref="AI30:BD30"/>
    <mergeCell ref="BF30:BJ30"/>
    <mergeCell ref="BK30:CI30"/>
    <mergeCell ref="CK30:CO30"/>
    <mergeCell ref="CP30:DU30"/>
    <mergeCell ref="B29:F29"/>
    <mergeCell ref="G29:AB29"/>
    <mergeCell ref="AD29:AH29"/>
    <mergeCell ref="AI29:BD29"/>
    <mergeCell ref="BF29:BJ29"/>
    <mergeCell ref="BK29:CI29"/>
    <mergeCell ref="CK27:CO27"/>
    <mergeCell ref="CP27:DU27"/>
    <mergeCell ref="B28:F28"/>
    <mergeCell ref="G28:AB28"/>
    <mergeCell ref="AD28:AH28"/>
    <mergeCell ref="AI28:BD28"/>
    <mergeCell ref="BF28:BJ28"/>
    <mergeCell ref="BK28:CI28"/>
    <mergeCell ref="CK28:CO28"/>
    <mergeCell ref="CP28:DU28"/>
    <mergeCell ref="B27:F27"/>
    <mergeCell ref="G27:AB27"/>
    <mergeCell ref="AD27:AH27"/>
    <mergeCell ref="AI27:BD27"/>
    <mergeCell ref="BF27:BJ27"/>
    <mergeCell ref="BK27:CI27"/>
    <mergeCell ref="CK25:CO25"/>
    <mergeCell ref="CP25:DU25"/>
    <mergeCell ref="B26:F26"/>
    <mergeCell ref="G26:AB26"/>
    <mergeCell ref="AD26:AH26"/>
    <mergeCell ref="AI26:BD26"/>
    <mergeCell ref="BF26:BJ26"/>
    <mergeCell ref="BK26:CI26"/>
    <mergeCell ref="CK26:CO26"/>
    <mergeCell ref="CP26:DU26"/>
    <mergeCell ref="B25:F25"/>
    <mergeCell ref="G25:AB25"/>
    <mergeCell ref="AD25:AH25"/>
    <mergeCell ref="AI25:BD25"/>
    <mergeCell ref="BF25:BJ25"/>
    <mergeCell ref="BK25:CI25"/>
    <mergeCell ref="BJ21:BN21"/>
    <mergeCell ref="CD21:CK21"/>
    <mergeCell ref="E22:Q22"/>
    <mergeCell ref="AC22:AX22"/>
    <mergeCell ref="BJ22:BN22"/>
    <mergeCell ref="B24:BD24"/>
    <mergeCell ref="BF24:DU24"/>
    <mergeCell ref="CM22:DL22"/>
    <mergeCell ref="DM22:DR22"/>
    <mergeCell ref="DS22:DU22"/>
    <mergeCell ref="B20:L20"/>
    <mergeCell ref="M20:Q20"/>
    <mergeCell ref="S20:AB20"/>
    <mergeCell ref="AC20:AX20"/>
    <mergeCell ref="B21:D22"/>
    <mergeCell ref="E21:Q21"/>
    <mergeCell ref="S21:AB22"/>
    <mergeCell ref="AC21:AX21"/>
    <mergeCell ref="BJ20:BN20"/>
    <mergeCell ref="CD20:CK20"/>
    <mergeCell ref="AH19:AS19"/>
    <mergeCell ref="AT19:AX19"/>
    <mergeCell ref="BJ19:BN19"/>
    <mergeCell ref="CD19:CK19"/>
    <mergeCell ref="B18:L18"/>
    <mergeCell ref="M18:Q18"/>
    <mergeCell ref="S18:AB18"/>
    <mergeCell ref="AC18:AG18"/>
    <mergeCell ref="B19:L19"/>
    <mergeCell ref="M19:Q19"/>
    <mergeCell ref="S19:AB19"/>
    <mergeCell ref="AC19:AG19"/>
    <mergeCell ref="AZ17:BP17"/>
    <mergeCell ref="CD17:CK17"/>
    <mergeCell ref="AH18:AS18"/>
    <mergeCell ref="AT18:AX18"/>
    <mergeCell ref="BJ18:BN18"/>
    <mergeCell ref="CD18:CK18"/>
    <mergeCell ref="B17:L17"/>
    <mergeCell ref="M17:Q17"/>
    <mergeCell ref="S17:AB17"/>
    <mergeCell ref="AC17:AG17"/>
    <mergeCell ref="AH17:AS17"/>
    <mergeCell ref="AT17:AX17"/>
    <mergeCell ref="BM14:BZ14"/>
    <mergeCell ref="B15:CH15"/>
    <mergeCell ref="CI15:DU15"/>
    <mergeCell ref="B16:R16"/>
    <mergeCell ref="S16:AY16"/>
    <mergeCell ref="AZ16:BP16"/>
    <mergeCell ref="BQ16:CL16"/>
    <mergeCell ref="CM16:DU16"/>
    <mergeCell ref="BE14:BF14"/>
    <mergeCell ref="BG14:BH14"/>
    <mergeCell ref="AA14:AB14"/>
    <mergeCell ref="AC14:AD14"/>
    <mergeCell ref="BI14:BJ14"/>
    <mergeCell ref="BK14:BL14"/>
    <mergeCell ref="AE14:AW14"/>
    <mergeCell ref="AX14:AY14"/>
    <mergeCell ref="AZ14:BA14"/>
    <mergeCell ref="BB14:BC14"/>
    <mergeCell ref="BS13:BT13"/>
    <mergeCell ref="BU13:BV13"/>
    <mergeCell ref="BW13:BX13"/>
    <mergeCell ref="BY13:BZ13"/>
    <mergeCell ref="CI13:DU13"/>
    <mergeCell ref="B14:Q14"/>
    <mergeCell ref="R14:S14"/>
    <mergeCell ref="T14:U14"/>
    <mergeCell ref="W14:X14"/>
    <mergeCell ref="Y14:Z14"/>
    <mergeCell ref="AQ13:AR13"/>
    <mergeCell ref="AS13:BI13"/>
    <mergeCell ref="BJ13:BK13"/>
    <mergeCell ref="BL13:BM13"/>
    <mergeCell ref="BN13:BO13"/>
    <mergeCell ref="BP13:BQ13"/>
    <mergeCell ref="B12:BZ12"/>
    <mergeCell ref="CA12:CH14"/>
    <mergeCell ref="B13:J13"/>
    <mergeCell ref="K13:O13"/>
    <mergeCell ref="P13:AE13"/>
    <mergeCell ref="AF13:AG13"/>
    <mergeCell ref="AH13:AI13"/>
    <mergeCell ref="AJ13:AK13"/>
    <mergeCell ref="AM13:AN13"/>
    <mergeCell ref="AO13:AP13"/>
    <mergeCell ref="CI9:DU9"/>
    <mergeCell ref="BT10:BW10"/>
    <mergeCell ref="BX10:CH10"/>
    <mergeCell ref="CI10:DU10"/>
    <mergeCell ref="B11:CH11"/>
    <mergeCell ref="CI11:DU11"/>
    <mergeCell ref="AM10:AX10"/>
    <mergeCell ref="AY10:BF10"/>
    <mergeCell ref="BG10:BS10"/>
    <mergeCell ref="B10:N10"/>
    <mergeCell ref="CF8:CG8"/>
    <mergeCell ref="CB8:CC8"/>
    <mergeCell ref="BG8:BS8"/>
    <mergeCell ref="B9:N9"/>
    <mergeCell ref="O9:AM9"/>
    <mergeCell ref="AN9:AX9"/>
    <mergeCell ref="AY9:BF9"/>
    <mergeCell ref="BG9:BS9"/>
    <mergeCell ref="BT9:CC9"/>
    <mergeCell ref="CD9:CH9"/>
    <mergeCell ref="B8:N8"/>
    <mergeCell ref="O8:AM8"/>
    <mergeCell ref="AN8:AX8"/>
    <mergeCell ref="AY8:BF8"/>
    <mergeCell ref="BX8:BY8"/>
    <mergeCell ref="CD8:CE8"/>
    <mergeCell ref="B6:AD6"/>
    <mergeCell ref="AE6:BG6"/>
    <mergeCell ref="BH6:CH6"/>
    <mergeCell ref="CI6:DU6"/>
    <mergeCell ref="CI7:DU7"/>
    <mergeCell ref="B7:CH7"/>
    <mergeCell ref="B3:G3"/>
    <mergeCell ref="H3:J3"/>
    <mergeCell ref="K3:L3"/>
    <mergeCell ref="M3:DJ3"/>
    <mergeCell ref="BT8:BU8"/>
    <mergeCell ref="CI8:DU8"/>
    <mergeCell ref="BV8:BW8"/>
    <mergeCell ref="BZ8:CA8"/>
    <mergeCell ref="B5:CH5"/>
    <mergeCell ref="CI5:DU5"/>
    <mergeCell ref="DK3:DU3"/>
    <mergeCell ref="B4:L4"/>
    <mergeCell ref="M4:DJ4"/>
    <mergeCell ref="B1:L1"/>
    <mergeCell ref="M1:DJ1"/>
    <mergeCell ref="DK1:DU1"/>
    <mergeCell ref="B2:L2"/>
    <mergeCell ref="M2:DJ2"/>
    <mergeCell ref="DK2:DU2"/>
    <mergeCell ref="DK4:DU4"/>
  </mergeCells>
  <phoneticPr fontId="0" type="noConversion"/>
  <pageMargins left="0.25" right="0.25" top="0.25" bottom="0.5" header="0.25" footer="0.25"/>
  <pageSetup scale="44" fitToHeight="5" orientation="landscape" r:id="rId2"/>
  <headerFooter alignWithMargins="0">
    <oddFooter>&amp;CPage &amp;P of &amp;N</oddFooter>
  </headerFooter>
  <rowBreaks count="1" manualBreakCount="1">
    <brk id="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topLeftCell="A22" zoomScale="75" workbookViewId="0">
      <selection activeCell="G18" sqref="G18"/>
    </sheetView>
  </sheetViews>
  <sheetFormatPr defaultRowHeight="12.75" x14ac:dyDescent="0.2"/>
  <cols>
    <col min="1" max="1" width="15.28515625" style="827" customWidth="1"/>
    <col min="2" max="2" width="16.85546875" style="827" customWidth="1"/>
    <col min="3" max="13" width="15.28515625" style="827" customWidth="1"/>
    <col min="14" max="16384" width="9.140625" style="827"/>
  </cols>
  <sheetData>
    <row r="1" spans="1:13" ht="26.25" x14ac:dyDescent="0.4">
      <c r="A1" s="1060" t="s">
        <v>593</v>
      </c>
      <c r="B1" s="1060"/>
      <c r="C1" s="1117" t="s">
        <v>717</v>
      </c>
      <c r="D1" s="1118"/>
      <c r="E1" s="1118"/>
      <c r="F1" s="1118"/>
      <c r="G1" s="1118"/>
      <c r="H1" s="1118"/>
      <c r="I1" s="1118"/>
      <c r="J1" s="1118"/>
      <c r="K1" s="1118"/>
      <c r="L1" s="1119"/>
      <c r="M1" s="498" t="s">
        <v>594</v>
      </c>
    </row>
    <row r="2" spans="1:13" ht="26.25" x14ac:dyDescent="0.4">
      <c r="A2" s="1061" t="s">
        <v>595</v>
      </c>
      <c r="B2" s="1061"/>
      <c r="C2" s="1120" t="s">
        <v>363</v>
      </c>
      <c r="D2" s="1121"/>
      <c r="E2" s="1121"/>
      <c r="F2" s="1121"/>
      <c r="G2" s="1121"/>
      <c r="H2" s="1121"/>
      <c r="I2" s="1121"/>
      <c r="J2" s="1121"/>
      <c r="K2" s="1121"/>
      <c r="L2" s="1122"/>
      <c r="M2" s="499" t="s">
        <v>596</v>
      </c>
    </row>
    <row r="3" spans="1:13" ht="26.25" x14ac:dyDescent="0.4">
      <c r="A3" s="3">
        <v>20</v>
      </c>
      <c r="B3" s="413" t="str">
        <f>FAC!B3</f>
        <v>__ __</v>
      </c>
      <c r="C3" s="1135" t="s">
        <v>135</v>
      </c>
      <c r="D3" s="1136"/>
      <c r="E3" s="1136"/>
      <c r="F3" s="1136"/>
      <c r="G3" s="1136"/>
      <c r="H3" s="1136"/>
      <c r="I3" s="1136"/>
      <c r="J3" s="1136"/>
      <c r="K3" s="1136"/>
      <c r="L3" s="1137"/>
      <c r="M3" s="499" t="s">
        <v>107</v>
      </c>
    </row>
    <row r="4" spans="1:13" ht="13.5" thickBot="1" x14ac:dyDescent="0.25">
      <c r="A4" s="5"/>
      <c r="B4" s="891"/>
      <c r="C4" s="1185"/>
      <c r="D4" s="1186"/>
      <c r="E4" s="1186"/>
      <c r="F4" s="1186"/>
      <c r="G4" s="1186"/>
      <c r="H4" s="1186"/>
      <c r="I4" s="1186"/>
      <c r="J4" s="1186"/>
      <c r="K4" s="1186"/>
      <c r="L4" s="1186"/>
      <c r="M4" s="900"/>
    </row>
    <row r="5" spans="1:13" ht="13.5" thickBot="1" x14ac:dyDescent="0.25">
      <c r="A5" s="10"/>
      <c r="B5" s="893"/>
      <c r="C5" s="894"/>
      <c r="D5" s="894"/>
      <c r="E5" s="894"/>
      <c r="F5" s="894"/>
      <c r="G5" s="894"/>
      <c r="H5" s="894"/>
      <c r="I5" s="894"/>
      <c r="J5" s="894"/>
      <c r="K5" s="893"/>
    </row>
    <row r="6" spans="1:13" ht="21" thickBot="1" x14ac:dyDescent="0.35">
      <c r="A6" s="1174" t="s">
        <v>933</v>
      </c>
      <c r="B6" s="1174"/>
      <c r="C6" s="1174"/>
      <c r="D6" s="1174"/>
      <c r="E6" s="1175" t="s">
        <v>932</v>
      </c>
      <c r="F6" s="1175"/>
      <c r="G6" s="1175"/>
      <c r="H6" s="1175"/>
      <c r="I6" s="1175"/>
      <c r="J6" s="1176" t="s">
        <v>931</v>
      </c>
      <c r="K6" s="1176"/>
      <c r="L6" s="1176"/>
      <c r="M6" s="1176"/>
    </row>
    <row r="7" spans="1:13" ht="20.25" x14ac:dyDescent="0.3">
      <c r="A7" s="85"/>
      <c r="B7" s="85"/>
      <c r="C7" s="86"/>
      <c r="D7" s="86"/>
      <c r="E7" s="86"/>
      <c r="F7" s="86"/>
      <c r="G7" s="86"/>
      <c r="H7" s="86"/>
      <c r="I7" s="86"/>
      <c r="J7" s="86"/>
      <c r="K7" s="85"/>
      <c r="L7" s="87"/>
    </row>
    <row r="8" spans="1:13" ht="21" thickBot="1" x14ac:dyDescent="0.35">
      <c r="A8" s="1177" t="s">
        <v>681</v>
      </c>
      <c r="B8" s="1177"/>
      <c r="C8" s="1187">
        <f>FAC!C8</f>
        <v>0</v>
      </c>
      <c r="D8" s="1187"/>
      <c r="E8" s="1187"/>
      <c r="F8" s="1187"/>
      <c r="G8" s="1187"/>
      <c r="H8" s="1177" t="s">
        <v>607</v>
      </c>
      <c r="I8" s="1177"/>
      <c r="J8" s="1177"/>
      <c r="K8" s="412">
        <f>FAC!K8</f>
        <v>0</v>
      </c>
      <c r="L8" s="309"/>
      <c r="M8" s="309"/>
    </row>
    <row r="9" spans="1:13" ht="21" thickBot="1" x14ac:dyDescent="0.35">
      <c r="A9" s="1177" t="s">
        <v>682</v>
      </c>
      <c r="B9" s="1177"/>
      <c r="C9" s="1187">
        <f>FAC!C9</f>
        <v>0</v>
      </c>
      <c r="D9" s="1187"/>
      <c r="E9" s="1187"/>
      <c r="F9" s="1187"/>
      <c r="G9" s="1187"/>
      <c r="H9" s="1177" t="s">
        <v>608</v>
      </c>
      <c r="I9" s="1177"/>
      <c r="J9" s="1177"/>
      <c r="K9" s="412">
        <f>FAC!K9</f>
        <v>0</v>
      </c>
      <c r="L9" s="309"/>
      <c r="M9" s="309"/>
    </row>
    <row r="10" spans="1:13" ht="13.5" thickBot="1" x14ac:dyDescent="0.25"/>
    <row r="11" spans="1:13" ht="21.75" thickTop="1" thickBot="1" x14ac:dyDescent="0.35">
      <c r="A11" s="532" t="s">
        <v>890</v>
      </c>
      <c r="B11" s="647">
        <v>90006</v>
      </c>
      <c r="C11" s="9"/>
      <c r="D11" s="9"/>
      <c r="E11" s="9"/>
      <c r="F11" s="9"/>
      <c r="G11" s="15"/>
      <c r="H11" s="6"/>
      <c r="I11" s="6"/>
      <c r="J11" s="6"/>
      <c r="K11" s="6"/>
      <c r="L11" s="6"/>
      <c r="M11" s="6"/>
    </row>
    <row r="12" spans="1:13" ht="14.25" thickTop="1" thickBot="1" x14ac:dyDescent="0.25">
      <c r="A12" s="6"/>
      <c r="B12" s="22"/>
      <c r="C12" s="9"/>
      <c r="D12" s="9"/>
      <c r="E12" s="9"/>
      <c r="F12" s="9"/>
      <c r="G12" s="9"/>
      <c r="H12" s="9"/>
    </row>
    <row r="13" spans="1:13" ht="13.5" thickTop="1" x14ac:dyDescent="0.2">
      <c r="A13" s="6"/>
      <c r="B13" s="1214" t="s">
        <v>499</v>
      </c>
      <c r="C13" s="1188"/>
      <c r="D13" s="1188"/>
      <c r="E13" s="1188"/>
      <c r="F13" s="1215"/>
      <c r="G13" s="6"/>
      <c r="H13" s="6"/>
    </row>
    <row r="14" spans="1:13" x14ac:dyDescent="0.2">
      <c r="A14" s="6"/>
      <c r="B14" s="148" t="s">
        <v>649</v>
      </c>
      <c r="C14" s="24" t="s">
        <v>500</v>
      </c>
      <c r="D14" s="24" t="s">
        <v>519</v>
      </c>
      <c r="E14" s="24" t="s">
        <v>425</v>
      </c>
      <c r="F14" s="149" t="s">
        <v>506</v>
      </c>
      <c r="G14" s="6"/>
      <c r="H14" s="6"/>
    </row>
    <row r="15" spans="1:13" x14ac:dyDescent="0.2">
      <c r="A15" s="6"/>
      <c r="B15" s="148" t="s">
        <v>650</v>
      </c>
      <c r="C15" s="24"/>
      <c r="D15" s="26"/>
      <c r="E15" s="10"/>
      <c r="F15" s="149" t="s">
        <v>520</v>
      </c>
      <c r="G15" s="6"/>
      <c r="H15" s="6"/>
    </row>
    <row r="16" spans="1:13" ht="13.5" thickBot="1" x14ac:dyDescent="0.25">
      <c r="A16" s="6"/>
      <c r="B16" s="148"/>
      <c r="C16" s="24"/>
      <c r="D16" s="24" t="s">
        <v>512</v>
      </c>
      <c r="E16" s="24" t="s">
        <v>429</v>
      </c>
      <c r="F16" s="149" t="s">
        <v>429</v>
      </c>
      <c r="G16" s="6"/>
      <c r="H16" s="6"/>
    </row>
    <row r="17" spans="1:8" x14ac:dyDescent="0.2">
      <c r="A17" s="6"/>
      <c r="B17" s="403"/>
      <c r="C17" s="279"/>
      <c r="D17" s="404"/>
      <c r="E17" s="279">
        <v>30</v>
      </c>
      <c r="F17" s="239">
        <v>0.5</v>
      </c>
      <c r="G17" s="6"/>
      <c r="H17" s="6"/>
    </row>
    <row r="18" spans="1:8" x14ac:dyDescent="0.2">
      <c r="A18" s="6"/>
      <c r="B18" s="222"/>
      <c r="C18" s="97"/>
      <c r="D18" s="106"/>
      <c r="E18" s="97">
        <v>30</v>
      </c>
      <c r="F18" s="232">
        <v>0.5</v>
      </c>
      <c r="G18" s="6"/>
      <c r="H18" s="6"/>
    </row>
    <row r="19" spans="1:8" x14ac:dyDescent="0.2">
      <c r="A19" s="6"/>
      <c r="B19" s="222"/>
      <c r="C19" s="97"/>
      <c r="D19" s="106"/>
      <c r="E19" s="97">
        <v>30</v>
      </c>
      <c r="F19" s="232">
        <v>0.5</v>
      </c>
      <c r="G19" s="6"/>
      <c r="H19" s="6"/>
    </row>
    <row r="20" spans="1:8" x14ac:dyDescent="0.2">
      <c r="A20" s="6"/>
      <c r="B20" s="222"/>
      <c r="C20" s="97"/>
      <c r="D20" s="106"/>
      <c r="E20" s="97">
        <v>30</v>
      </c>
      <c r="F20" s="232">
        <v>0.5</v>
      </c>
      <c r="G20" s="6"/>
      <c r="H20" s="6"/>
    </row>
    <row r="21" spans="1:8" x14ac:dyDescent="0.2">
      <c r="A21" s="6"/>
      <c r="B21" s="222"/>
      <c r="C21" s="97"/>
      <c r="D21" s="106"/>
      <c r="E21" s="97">
        <v>30</v>
      </c>
      <c r="F21" s="232">
        <v>0.5</v>
      </c>
      <c r="G21" s="6"/>
      <c r="H21" s="6"/>
    </row>
    <row r="22" spans="1:8" x14ac:dyDescent="0.2">
      <c r="A22" s="6"/>
      <c r="B22" s="222"/>
      <c r="C22" s="97"/>
      <c r="D22" s="106"/>
      <c r="E22" s="97">
        <v>30</v>
      </c>
      <c r="F22" s="232">
        <v>0.5</v>
      </c>
      <c r="G22" s="6"/>
      <c r="H22" s="6"/>
    </row>
    <row r="23" spans="1:8" x14ac:dyDescent="0.2">
      <c r="A23" s="6"/>
      <c r="B23" s="222"/>
      <c r="C23" s="97"/>
      <c r="D23" s="106"/>
      <c r="E23" s="256">
        <v>30</v>
      </c>
      <c r="F23" s="232">
        <v>0.5</v>
      </c>
      <c r="G23" s="6"/>
      <c r="H23" s="6"/>
    </row>
    <row r="24" spans="1:8" x14ac:dyDescent="0.2">
      <c r="A24" s="6"/>
      <c r="B24" s="222"/>
      <c r="C24" s="97"/>
      <c r="D24" s="106"/>
      <c r="E24" s="97">
        <v>30</v>
      </c>
      <c r="F24" s="232">
        <v>0.5</v>
      </c>
      <c r="G24" s="6"/>
      <c r="H24" s="6"/>
    </row>
    <row r="25" spans="1:8" x14ac:dyDescent="0.2">
      <c r="A25" s="6"/>
      <c r="B25" s="222"/>
      <c r="C25" s="97"/>
      <c r="D25" s="106"/>
      <c r="E25" s="97">
        <v>30</v>
      </c>
      <c r="F25" s="232">
        <v>0.5</v>
      </c>
      <c r="G25" s="6"/>
      <c r="H25" s="6"/>
    </row>
    <row r="26" spans="1:8" x14ac:dyDescent="0.2">
      <c r="A26" s="6"/>
      <c r="B26" s="222"/>
      <c r="C26" s="97"/>
      <c r="D26" s="106"/>
      <c r="E26" s="97">
        <v>30</v>
      </c>
      <c r="F26" s="232">
        <v>0.5</v>
      </c>
      <c r="G26" s="6"/>
      <c r="H26" s="6"/>
    </row>
    <row r="27" spans="1:8" x14ac:dyDescent="0.2">
      <c r="A27" s="6"/>
      <c r="B27" s="222"/>
      <c r="C27" s="97"/>
      <c r="D27" s="106"/>
      <c r="E27" s="97">
        <v>30</v>
      </c>
      <c r="F27" s="232">
        <v>0.5</v>
      </c>
      <c r="G27" s="6"/>
      <c r="H27" s="6"/>
    </row>
    <row r="28" spans="1:8" x14ac:dyDescent="0.2">
      <c r="A28" s="6"/>
      <c r="B28" s="222"/>
      <c r="C28" s="97"/>
      <c r="D28" s="106"/>
      <c r="E28" s="97">
        <v>30</v>
      </c>
      <c r="F28" s="232">
        <v>0.5</v>
      </c>
      <c r="G28" s="6"/>
      <c r="H28" s="6"/>
    </row>
    <row r="29" spans="1:8" x14ac:dyDescent="0.2">
      <c r="A29" s="6"/>
      <c r="B29" s="222"/>
      <c r="C29" s="97"/>
      <c r="D29" s="106"/>
      <c r="E29" s="97">
        <v>30</v>
      </c>
      <c r="F29" s="232">
        <v>0.5</v>
      </c>
      <c r="G29" s="6"/>
      <c r="H29" s="6"/>
    </row>
    <row r="30" spans="1:8" x14ac:dyDescent="0.2">
      <c r="A30" s="6"/>
      <c r="B30" s="222"/>
      <c r="C30" s="97"/>
      <c r="D30" s="106"/>
      <c r="E30" s="97">
        <v>30</v>
      </c>
      <c r="F30" s="232">
        <v>0.5</v>
      </c>
      <c r="G30" s="6"/>
      <c r="H30" s="6"/>
    </row>
    <row r="31" spans="1:8" x14ac:dyDescent="0.2">
      <c r="A31" s="6"/>
      <c r="B31" s="222"/>
      <c r="C31" s="97"/>
      <c r="D31" s="106"/>
      <c r="E31" s="97">
        <v>30</v>
      </c>
      <c r="F31" s="232">
        <v>0.5</v>
      </c>
      <c r="G31" s="6"/>
      <c r="H31" s="6"/>
    </row>
    <row r="32" spans="1:8" ht="13.5" thickBot="1" x14ac:dyDescent="0.25">
      <c r="A32" s="6"/>
      <c r="B32" s="253"/>
      <c r="C32" s="243"/>
      <c r="D32" s="260"/>
      <c r="E32" s="243">
        <v>30</v>
      </c>
      <c r="F32" s="234">
        <v>0.5</v>
      </c>
      <c r="G32" s="6"/>
      <c r="H32" s="6"/>
    </row>
    <row r="33" spans="1:8" ht="14.25" thickTop="1" thickBot="1" x14ac:dyDescent="0.25">
      <c r="A33" s="6"/>
      <c r="B33" s="22"/>
      <c r="C33" s="9"/>
      <c r="D33" s="9"/>
      <c r="E33" s="9"/>
      <c r="F33" s="9"/>
      <c r="G33" s="9"/>
      <c r="H33" s="9"/>
    </row>
    <row r="34" spans="1:8" ht="13.5" thickTop="1" x14ac:dyDescent="0.2">
      <c r="A34" s="6"/>
      <c r="B34" s="110" t="s">
        <v>499</v>
      </c>
      <c r="C34" s="1217" t="s">
        <v>501</v>
      </c>
      <c r="D34" s="1217"/>
      <c r="E34" s="1217"/>
      <c r="F34" s="1217"/>
      <c r="G34" s="1217"/>
      <c r="H34" s="1220"/>
    </row>
    <row r="35" spans="1:8" x14ac:dyDescent="0.2">
      <c r="A35" s="6"/>
      <c r="B35" s="148" t="s">
        <v>560</v>
      </c>
      <c r="C35" s="1666" t="s">
        <v>459</v>
      </c>
      <c r="D35" s="1666"/>
      <c r="E35" s="24" t="s">
        <v>502</v>
      </c>
      <c r="F35" s="1666" t="s">
        <v>457</v>
      </c>
      <c r="G35" s="1666"/>
      <c r="H35" s="1667"/>
    </row>
    <row r="36" spans="1:8" x14ac:dyDescent="0.2">
      <c r="A36" s="6"/>
      <c r="B36" s="146"/>
      <c r="C36" s="28" t="s">
        <v>503</v>
      </c>
      <c r="D36" s="28" t="s">
        <v>505</v>
      </c>
      <c r="E36" s="28" t="s">
        <v>503</v>
      </c>
      <c r="F36" s="28" t="s">
        <v>503</v>
      </c>
      <c r="G36" s="28" t="s">
        <v>471</v>
      </c>
      <c r="H36" s="150" t="s">
        <v>411</v>
      </c>
    </row>
    <row r="37" spans="1:8" x14ac:dyDescent="0.2">
      <c r="A37" s="6"/>
      <c r="B37" s="152">
        <f>$B17</f>
        <v>0</v>
      </c>
      <c r="C37" s="97"/>
      <c r="D37" s="97"/>
      <c r="E37" s="97"/>
      <c r="F37" s="97"/>
      <c r="G37" s="103"/>
      <c r="H37" s="252"/>
    </row>
    <row r="38" spans="1:8" x14ac:dyDescent="0.2">
      <c r="A38" s="6"/>
      <c r="B38" s="152">
        <f t="shared" ref="B38:B52" si="0">$B18</f>
        <v>0</v>
      </c>
      <c r="C38" s="97"/>
      <c r="D38" s="97"/>
      <c r="E38" s="97"/>
      <c r="F38" s="97"/>
      <c r="G38" s="103"/>
      <c r="H38" s="252"/>
    </row>
    <row r="39" spans="1:8" x14ac:dyDescent="0.2">
      <c r="A39" s="6"/>
      <c r="B39" s="152">
        <f t="shared" si="0"/>
        <v>0</v>
      </c>
      <c r="C39" s="97"/>
      <c r="D39" s="97"/>
      <c r="E39" s="97"/>
      <c r="F39" s="97"/>
      <c r="G39" s="103"/>
      <c r="H39" s="252"/>
    </row>
    <row r="40" spans="1:8" x14ac:dyDescent="0.2">
      <c r="A40" s="6"/>
      <c r="B40" s="152">
        <f t="shared" si="0"/>
        <v>0</v>
      </c>
      <c r="C40" s="97"/>
      <c r="D40" s="97"/>
      <c r="E40" s="97"/>
      <c r="F40" s="97"/>
      <c r="G40" s="103"/>
      <c r="H40" s="252"/>
    </row>
    <row r="41" spans="1:8" x14ac:dyDescent="0.2">
      <c r="A41" s="6"/>
      <c r="B41" s="152">
        <f t="shared" si="0"/>
        <v>0</v>
      </c>
      <c r="C41" s="97"/>
      <c r="D41" s="97"/>
      <c r="E41" s="97"/>
      <c r="F41" s="97"/>
      <c r="G41" s="103"/>
      <c r="H41" s="252"/>
    </row>
    <row r="42" spans="1:8" x14ac:dyDescent="0.2">
      <c r="A42" s="6"/>
      <c r="B42" s="152">
        <f t="shared" si="0"/>
        <v>0</v>
      </c>
      <c r="C42" s="97"/>
      <c r="D42" s="97"/>
      <c r="E42" s="97"/>
      <c r="F42" s="97"/>
      <c r="G42" s="103"/>
      <c r="H42" s="252"/>
    </row>
    <row r="43" spans="1:8" x14ac:dyDescent="0.2">
      <c r="A43" s="6"/>
      <c r="B43" s="152">
        <f t="shared" si="0"/>
        <v>0</v>
      </c>
      <c r="C43" s="97"/>
      <c r="D43" s="97"/>
      <c r="E43" s="97"/>
      <c r="F43" s="97"/>
      <c r="G43" s="103"/>
      <c r="H43" s="252"/>
    </row>
    <row r="44" spans="1:8" x14ac:dyDescent="0.2">
      <c r="A44" s="6"/>
      <c r="B44" s="152">
        <f t="shared" si="0"/>
        <v>0</v>
      </c>
      <c r="C44" s="97"/>
      <c r="D44" s="97"/>
      <c r="E44" s="97"/>
      <c r="F44" s="97"/>
      <c r="G44" s="103"/>
      <c r="H44" s="252"/>
    </row>
    <row r="45" spans="1:8" x14ac:dyDescent="0.2">
      <c r="A45" s="6"/>
      <c r="B45" s="152">
        <f t="shared" si="0"/>
        <v>0</v>
      </c>
      <c r="C45" s="97"/>
      <c r="D45" s="97"/>
      <c r="E45" s="97"/>
      <c r="F45" s="97"/>
      <c r="G45" s="103"/>
      <c r="H45" s="252"/>
    </row>
    <row r="46" spans="1:8" x14ac:dyDescent="0.2">
      <c r="A46" s="6"/>
      <c r="B46" s="152">
        <f t="shared" si="0"/>
        <v>0</v>
      </c>
      <c r="C46" s="97"/>
      <c r="D46" s="97"/>
      <c r="E46" s="97"/>
      <c r="F46" s="97"/>
      <c r="G46" s="103"/>
      <c r="H46" s="252"/>
    </row>
    <row r="47" spans="1:8" x14ac:dyDescent="0.2">
      <c r="A47" s="6"/>
      <c r="B47" s="152">
        <f t="shared" si="0"/>
        <v>0</v>
      </c>
      <c r="C47" s="97"/>
      <c r="D47" s="97"/>
      <c r="E47" s="97"/>
      <c r="F47" s="97"/>
      <c r="G47" s="103"/>
      <c r="H47" s="252"/>
    </row>
    <row r="48" spans="1:8" x14ac:dyDescent="0.2">
      <c r="A48" s="6"/>
      <c r="B48" s="152">
        <f t="shared" si="0"/>
        <v>0</v>
      </c>
      <c r="C48" s="97"/>
      <c r="D48" s="97"/>
      <c r="E48" s="97"/>
      <c r="F48" s="97"/>
      <c r="G48" s="103"/>
      <c r="H48" s="252"/>
    </row>
    <row r="49" spans="1:13" x14ac:dyDescent="0.2">
      <c r="A49" s="6"/>
      <c r="B49" s="152">
        <f t="shared" si="0"/>
        <v>0</v>
      </c>
      <c r="C49" s="97"/>
      <c r="D49" s="97"/>
      <c r="E49" s="97"/>
      <c r="F49" s="97"/>
      <c r="G49" s="103"/>
      <c r="H49" s="252"/>
    </row>
    <row r="50" spans="1:13" x14ac:dyDescent="0.2">
      <c r="A50" s="6"/>
      <c r="B50" s="152">
        <f t="shared" si="0"/>
        <v>0</v>
      </c>
      <c r="C50" s="97"/>
      <c r="D50" s="97"/>
      <c r="E50" s="97"/>
      <c r="F50" s="97"/>
      <c r="G50" s="103"/>
      <c r="H50" s="252"/>
    </row>
    <row r="51" spans="1:13" x14ac:dyDescent="0.2">
      <c r="A51" s="6"/>
      <c r="B51" s="152">
        <f t="shared" si="0"/>
        <v>0</v>
      </c>
      <c r="C51" s="97"/>
      <c r="D51" s="97"/>
      <c r="E51" s="97"/>
      <c r="F51" s="97"/>
      <c r="G51" s="103"/>
      <c r="H51" s="252"/>
    </row>
    <row r="52" spans="1:13" ht="13.5" thickBot="1" x14ac:dyDescent="0.25">
      <c r="A52" s="6"/>
      <c r="B52" s="162">
        <f t="shared" si="0"/>
        <v>0</v>
      </c>
      <c r="C52" s="243"/>
      <c r="D52" s="243"/>
      <c r="E52" s="243"/>
      <c r="F52" s="243"/>
      <c r="G52" s="261"/>
      <c r="H52" s="254"/>
    </row>
    <row r="53" spans="1:13" ht="14.25" thickTop="1" thickBot="1" x14ac:dyDescent="0.25">
      <c r="A53" s="62"/>
      <c r="B53" s="73"/>
      <c r="C53" s="69"/>
      <c r="D53" s="69"/>
      <c r="E53" s="69"/>
      <c r="F53" s="69"/>
      <c r="G53" s="69"/>
      <c r="H53" s="69"/>
      <c r="I53" s="919"/>
      <c r="J53" s="919"/>
      <c r="K53" s="919"/>
      <c r="L53" s="919"/>
      <c r="M53" s="919"/>
    </row>
    <row r="54" spans="1:13" x14ac:dyDescent="0.2">
      <c r="A54" s="10"/>
      <c r="B54" s="21"/>
      <c r="C54" s="33"/>
      <c r="D54" s="33"/>
      <c r="E54" s="33"/>
      <c r="F54" s="33"/>
      <c r="G54" s="33"/>
      <c r="H54" s="33"/>
      <c r="I54" s="893"/>
      <c r="J54" s="893"/>
      <c r="K54" s="893"/>
      <c r="L54" s="893"/>
      <c r="M54" s="893"/>
    </row>
    <row r="55" spans="1:13" ht="33" x14ac:dyDescent="0.45">
      <c r="A55" s="1231" t="s">
        <v>592</v>
      </c>
      <c r="B55" s="1231"/>
      <c r="C55" s="1231"/>
      <c r="D55" s="1231"/>
      <c r="E55" s="1231"/>
      <c r="F55" s="1231"/>
      <c r="G55" s="1231"/>
      <c r="H55" s="1231"/>
      <c r="I55" s="1231"/>
      <c r="J55" s="1231"/>
    </row>
    <row r="56" spans="1:13" ht="13.5" thickBot="1" x14ac:dyDescent="0.25"/>
    <row r="57" spans="1:13" s="500" customFormat="1" ht="21.75" thickTop="1" thickBot="1" x14ac:dyDescent="0.35">
      <c r="A57" s="532" t="s">
        <v>890</v>
      </c>
      <c r="B57" s="599">
        <v>90006</v>
      </c>
      <c r="D57" s="66" t="s">
        <v>889</v>
      </c>
      <c r="E57" s="600">
        <v>30502507</v>
      </c>
      <c r="F57" s="87"/>
      <c r="G57" s="87"/>
      <c r="H57" s="87"/>
      <c r="I57" s="87"/>
      <c r="J57" s="87"/>
      <c r="K57" s="87"/>
      <c r="L57" s="87"/>
      <c r="M57" s="87"/>
    </row>
    <row r="58" spans="1:13" ht="13.5" thickTop="1" x14ac:dyDescent="0.2">
      <c r="A58" s="6"/>
      <c r="B58" s="6"/>
      <c r="C58" s="107"/>
      <c r="D58" s="360"/>
      <c r="E58" s="6"/>
      <c r="F58" s="6"/>
      <c r="G58" s="6"/>
      <c r="H58" s="6"/>
      <c r="I58" s="6"/>
      <c r="J58" s="6"/>
      <c r="K58" s="6"/>
      <c r="L58" s="6"/>
      <c r="M58" s="6"/>
    </row>
    <row r="59" spans="1:13" x14ac:dyDescent="0.2">
      <c r="A59" s="6"/>
      <c r="B59" s="6"/>
      <c r="C59" s="6" t="s">
        <v>891</v>
      </c>
      <c r="D59" s="6"/>
      <c r="E59" s="6"/>
      <c r="F59" s="6"/>
      <c r="G59" s="6"/>
      <c r="H59" s="6"/>
      <c r="I59" s="6"/>
      <c r="J59" s="6"/>
      <c r="K59" s="6"/>
      <c r="L59" s="6"/>
      <c r="M59" s="6"/>
    </row>
    <row r="60" spans="1:13" x14ac:dyDescent="0.2">
      <c r="A60" s="6"/>
      <c r="B60" s="6"/>
      <c r="C60" s="6" t="s">
        <v>892</v>
      </c>
      <c r="D60" s="6"/>
      <c r="E60" s="6"/>
      <c r="F60" s="6"/>
      <c r="G60" s="6"/>
      <c r="H60" s="6"/>
      <c r="I60" s="6"/>
      <c r="J60" s="6"/>
      <c r="K60" s="6"/>
      <c r="L60" s="6"/>
      <c r="M60" s="6"/>
    </row>
    <row r="61" spans="1:13" x14ac:dyDescent="0.2">
      <c r="A61" s="6"/>
      <c r="B61" s="6"/>
      <c r="C61" s="7" t="s">
        <v>407</v>
      </c>
      <c r="D61" s="6" t="s">
        <v>408</v>
      </c>
      <c r="E61" s="6"/>
      <c r="F61" s="6"/>
      <c r="G61" s="6" t="s">
        <v>408</v>
      </c>
      <c r="H61" s="6"/>
      <c r="I61" s="6"/>
      <c r="J61" s="6"/>
      <c r="K61" s="6"/>
      <c r="L61" s="6"/>
      <c r="M61" s="6"/>
    </row>
    <row r="62" spans="1:13" x14ac:dyDescent="0.2">
      <c r="A62" s="6"/>
      <c r="B62" s="6"/>
      <c r="C62" s="7" t="s">
        <v>397</v>
      </c>
      <c r="D62" s="6" t="s">
        <v>469</v>
      </c>
      <c r="E62" s="6"/>
      <c r="F62" s="6"/>
      <c r="G62" s="7" t="s">
        <v>551</v>
      </c>
      <c r="H62" s="50">
        <v>1</v>
      </c>
      <c r="I62" s="6"/>
      <c r="J62" s="6"/>
      <c r="K62" s="6"/>
      <c r="L62" s="6"/>
      <c r="M62" s="6"/>
    </row>
    <row r="63" spans="1:13" ht="14.25" x14ac:dyDescent="0.25">
      <c r="A63" s="6"/>
      <c r="B63" s="6"/>
      <c r="C63" s="7" t="s">
        <v>403</v>
      </c>
      <c r="D63" s="6" t="s">
        <v>404</v>
      </c>
      <c r="E63" s="6"/>
      <c r="F63" s="6"/>
      <c r="G63" s="7" t="s">
        <v>641</v>
      </c>
      <c r="H63" s="50">
        <v>0.5</v>
      </c>
      <c r="I63" s="6"/>
      <c r="J63" s="6"/>
      <c r="K63" s="6"/>
      <c r="L63" s="6"/>
      <c r="M63" s="6"/>
    </row>
    <row r="64" spans="1:13" ht="14.25" x14ac:dyDescent="0.25">
      <c r="A64" s="6"/>
      <c r="B64" s="6"/>
      <c r="C64" s="7" t="s">
        <v>405</v>
      </c>
      <c r="D64" s="6" t="s">
        <v>406</v>
      </c>
      <c r="E64" s="6"/>
      <c r="F64" s="6"/>
      <c r="G64" s="7" t="s">
        <v>642</v>
      </c>
      <c r="H64" s="50">
        <v>0.2</v>
      </c>
      <c r="I64" s="6"/>
      <c r="J64" s="6"/>
      <c r="K64" s="6"/>
      <c r="L64" s="6"/>
      <c r="M64" s="6"/>
    </row>
    <row r="65" spans="1:13" ht="13.5" thickBot="1" x14ac:dyDescent="0.25">
      <c r="A65" s="6"/>
      <c r="B65" s="6"/>
      <c r="C65" s="6"/>
      <c r="D65" s="6"/>
      <c r="E65" s="6"/>
      <c r="F65" s="6"/>
      <c r="G65" s="6"/>
      <c r="H65" s="6"/>
      <c r="I65" s="6"/>
      <c r="J65" s="6"/>
      <c r="K65" s="6"/>
      <c r="L65" s="6"/>
      <c r="M65" s="6"/>
    </row>
    <row r="66" spans="1:13" ht="13.5" thickTop="1" x14ac:dyDescent="0.2">
      <c r="A66" s="6"/>
      <c r="B66" s="1214" t="s">
        <v>504</v>
      </c>
      <c r="C66" s="1188"/>
      <c r="D66" s="1215"/>
      <c r="E66" s="10"/>
      <c r="F66" s="1262" t="s">
        <v>893</v>
      </c>
      <c r="G66" s="1263"/>
      <c r="H66" s="1266"/>
      <c r="I66" s="10"/>
      <c r="J66" s="1214" t="s">
        <v>620</v>
      </c>
      <c r="K66" s="1215"/>
      <c r="L66" s="6"/>
      <c r="M66" s="6"/>
    </row>
    <row r="67" spans="1:13" ht="15" thickBot="1" x14ac:dyDescent="0.3">
      <c r="A67" s="6"/>
      <c r="B67" s="148" t="s">
        <v>499</v>
      </c>
      <c r="C67" s="24" t="s">
        <v>500</v>
      </c>
      <c r="D67" s="145" t="s">
        <v>468</v>
      </c>
      <c r="E67" s="10"/>
      <c r="F67" s="148" t="s">
        <v>391</v>
      </c>
      <c r="G67" s="35" t="s">
        <v>599</v>
      </c>
      <c r="H67" s="149" t="s">
        <v>600</v>
      </c>
      <c r="I67" s="6"/>
      <c r="J67" s="126" t="s">
        <v>599</v>
      </c>
      <c r="K67" s="168" t="s">
        <v>600</v>
      </c>
      <c r="L67" s="6"/>
      <c r="M67" s="6"/>
    </row>
    <row r="68" spans="1:13" x14ac:dyDescent="0.2">
      <c r="A68" s="6"/>
      <c r="B68" s="503">
        <f>$B17</f>
        <v>0</v>
      </c>
      <c r="C68" s="504">
        <f>$C17</f>
        <v>0</v>
      </c>
      <c r="D68" s="505">
        <f>$D17</f>
        <v>0</v>
      </c>
      <c r="E68" s="10"/>
      <c r="F68" s="127">
        <f>IF($D68&gt;0, H$62*1.7*(E17/1.5)*(365-'MET-D'!$C$16)/235*'MET-D'!$C$17/15*365, 0)</f>
        <v>0</v>
      </c>
      <c r="G68" s="508">
        <f>IF($D68&gt;0, H$63*1.7*(E17/1.5)*(365-'MET-D'!$C$16)/235*'MET-D'!$C$17/15*365, 0)</f>
        <v>0</v>
      </c>
      <c r="H68" s="597">
        <f>IF($D68&gt;0, H$64*1.7*(E17/1.5)*(365-'MET-D'!$C$16)/235*'MET-D'!$C$17/15*365,0)</f>
        <v>0</v>
      </c>
      <c r="I68" s="6"/>
      <c r="J68" s="127">
        <f>IF(ISERROR(G68/$F68),0, G68/$F68)</f>
        <v>0</v>
      </c>
      <c r="K68" s="169">
        <f>IF(ISERROR(H68/$F68),0, H68/$F68)</f>
        <v>0</v>
      </c>
      <c r="L68" s="6"/>
      <c r="M68" s="6"/>
    </row>
    <row r="69" spans="1:13" x14ac:dyDescent="0.2">
      <c r="A69" s="6"/>
      <c r="B69" s="152">
        <f t="shared" ref="B69:B83" si="1">$B18</f>
        <v>0</v>
      </c>
      <c r="C69" s="30">
        <f t="shared" ref="C69:C83" si="2">$C18</f>
        <v>0</v>
      </c>
      <c r="D69" s="502">
        <f t="shared" ref="D69:D83" si="3">$D18</f>
        <v>0</v>
      </c>
      <c r="E69" s="10"/>
      <c r="F69" s="127">
        <f>IF($D69&gt;0, H$62*1.7*(E18/1.5)*(365-'MET-D'!$C$16)/235*'MET-D'!$C$17/15*365, 0)</f>
        <v>0</v>
      </c>
      <c r="G69" s="52">
        <f>IF($D69&gt;0, H$63*1.7*(E18/1.5)*(365-'MET-D'!$C$16)/235*'MET-D'!$C$17/15*365, 0)</f>
        <v>0</v>
      </c>
      <c r="H69" s="113">
        <f>IF($D69&gt;0, H$64*1.7*(E18/1.5)*(365-'MET-D'!$C$16)/235*'MET-D'!$C$17/15*365,0)</f>
        <v>0</v>
      </c>
      <c r="I69" s="6"/>
      <c r="J69" s="127">
        <f t="shared" ref="J69:K83" si="4">IF(ISERROR(G69/$F69),0, G69/$F69)</f>
        <v>0</v>
      </c>
      <c r="K69" s="169">
        <f t="shared" si="4"/>
        <v>0</v>
      </c>
      <c r="L69" s="6"/>
      <c r="M69" s="6"/>
    </row>
    <row r="70" spans="1:13" x14ac:dyDescent="0.2">
      <c r="A70" s="6"/>
      <c r="B70" s="152">
        <f t="shared" si="1"/>
        <v>0</v>
      </c>
      <c r="C70" s="30">
        <f t="shared" si="2"/>
        <v>0</v>
      </c>
      <c r="D70" s="502">
        <f t="shared" si="3"/>
        <v>0</v>
      </c>
      <c r="E70" s="10"/>
      <c r="F70" s="127">
        <f>IF($D70&gt;0, H$62*1.7*(E19/1.5)*(365-'MET-D'!$C$16)/235*'MET-D'!$C$17/15*365, 0)</f>
        <v>0</v>
      </c>
      <c r="G70" s="52">
        <f>IF($D70&gt;0, H$63*1.7*(E19/1.5)*(365-'MET-D'!$C$16)/235*'MET-D'!$C$17/15*365, 0)</f>
        <v>0</v>
      </c>
      <c r="H70" s="113">
        <f>IF($D70&gt;0, H$64*1.7*(E19/1.5)*(365-'MET-D'!$C$16)/235*'MET-D'!$C$17/15*365,0)</f>
        <v>0</v>
      </c>
      <c r="I70" s="6"/>
      <c r="J70" s="127">
        <f t="shared" si="4"/>
        <v>0</v>
      </c>
      <c r="K70" s="169">
        <f t="shared" si="4"/>
        <v>0</v>
      </c>
      <c r="L70" s="6"/>
      <c r="M70" s="6"/>
    </row>
    <row r="71" spans="1:13" x14ac:dyDescent="0.2">
      <c r="A71" s="6"/>
      <c r="B71" s="152">
        <f t="shared" si="1"/>
        <v>0</v>
      </c>
      <c r="C71" s="30">
        <f t="shared" si="2"/>
        <v>0</v>
      </c>
      <c r="D71" s="502">
        <f t="shared" si="3"/>
        <v>0</v>
      </c>
      <c r="E71" s="10"/>
      <c r="F71" s="127">
        <f>IF($D71&gt;0, H$62*1.7*(E20/1.5)*(365-'MET-D'!$C$16)/235*'MET-D'!$C$17/15*365, 0)</f>
        <v>0</v>
      </c>
      <c r="G71" s="52">
        <f>IF($D71&gt;0, H$63*1.7*(E20/1.5)*(365-'MET-D'!$C$16)/235*'MET-D'!$C$17/15*365, 0)</f>
        <v>0</v>
      </c>
      <c r="H71" s="113">
        <f>IF($D71&gt;0, H$64*1.7*(E20/1.5)*(365-'MET-D'!$C$16)/235*'MET-D'!$C$17/15*365,0)</f>
        <v>0</v>
      </c>
      <c r="I71" s="6"/>
      <c r="J71" s="127">
        <f t="shared" si="4"/>
        <v>0</v>
      </c>
      <c r="K71" s="169">
        <f t="shared" si="4"/>
        <v>0</v>
      </c>
      <c r="L71" s="6"/>
      <c r="M71" s="6"/>
    </row>
    <row r="72" spans="1:13" x14ac:dyDescent="0.2">
      <c r="A72" s="6"/>
      <c r="B72" s="152">
        <f t="shared" si="1"/>
        <v>0</v>
      </c>
      <c r="C72" s="30">
        <f t="shared" si="2"/>
        <v>0</v>
      </c>
      <c r="D72" s="502">
        <f t="shared" si="3"/>
        <v>0</v>
      </c>
      <c r="E72" s="10"/>
      <c r="F72" s="127">
        <f>IF($D72&gt;0, H$62*1.7*(E21/1.5)*(365-'MET-D'!$C$16)/235*'MET-D'!$C$17/15*365, 0)</f>
        <v>0</v>
      </c>
      <c r="G72" s="52">
        <f>IF($D72&gt;0, H$63*1.7*(E21/1.5)*(365-'MET-D'!$C$16)/235*'MET-D'!$C$17/15*365, 0)</f>
        <v>0</v>
      </c>
      <c r="H72" s="113">
        <f>IF($D72&gt;0, H$64*1.7*(E21/1.5)*(365-'MET-D'!$C$16)/235*'MET-D'!$C$17/15*365,0)</f>
        <v>0</v>
      </c>
      <c r="I72" s="6"/>
      <c r="J72" s="127">
        <f t="shared" si="4"/>
        <v>0</v>
      </c>
      <c r="K72" s="169">
        <f t="shared" si="4"/>
        <v>0</v>
      </c>
      <c r="L72" s="6"/>
      <c r="M72" s="6"/>
    </row>
    <row r="73" spans="1:13" x14ac:dyDescent="0.2">
      <c r="A73" s="6"/>
      <c r="B73" s="152">
        <f t="shared" si="1"/>
        <v>0</v>
      </c>
      <c r="C73" s="30">
        <f t="shared" si="2"/>
        <v>0</v>
      </c>
      <c r="D73" s="502">
        <f t="shared" si="3"/>
        <v>0</v>
      </c>
      <c r="E73" s="10"/>
      <c r="F73" s="127">
        <f>IF($D73&gt;0, H$62*1.7*(E22/1.5)*(365-'MET-D'!$C$16)/235*'MET-D'!$C$17/15*365, 0)</f>
        <v>0</v>
      </c>
      <c r="G73" s="52">
        <f>IF($D73&gt;0, H$63*1.7*(E22/1.5)*(365-'MET-D'!$C$16)/235*'MET-D'!$C$17/15*365, 0)</f>
        <v>0</v>
      </c>
      <c r="H73" s="113">
        <f>IF($D73&gt;0, H$64*1.7*(E22/1.5)*(365-'MET-D'!$C$16)/235*'MET-D'!$C$17/15*365,0)</f>
        <v>0</v>
      </c>
      <c r="I73" s="6"/>
      <c r="J73" s="127">
        <f t="shared" si="4"/>
        <v>0</v>
      </c>
      <c r="K73" s="169">
        <f t="shared" si="4"/>
        <v>0</v>
      </c>
      <c r="L73" s="6"/>
      <c r="M73" s="6"/>
    </row>
    <row r="74" spans="1:13" x14ac:dyDescent="0.2">
      <c r="A74" s="6"/>
      <c r="B74" s="152">
        <f t="shared" si="1"/>
        <v>0</v>
      </c>
      <c r="C74" s="30">
        <f t="shared" si="2"/>
        <v>0</v>
      </c>
      <c r="D74" s="502">
        <f t="shared" si="3"/>
        <v>0</v>
      </c>
      <c r="E74" s="10"/>
      <c r="F74" s="127">
        <f>IF($D74&gt;0, H$62*1.7*(E23/1.5)*(365-'MET-D'!$C$16)/235*'MET-D'!$C$17/15*365, 0)</f>
        <v>0</v>
      </c>
      <c r="G74" s="52">
        <f>IF($D74&gt;0, H$63*1.7*(E23/1.5)*(365-'MET-D'!$C$16)/235*'MET-D'!$C$17/15*365, 0)</f>
        <v>0</v>
      </c>
      <c r="H74" s="113">
        <f>IF($D74&gt;0, H$64*1.7*(E23/1.5)*(365-'MET-D'!$C$16)/235*'MET-D'!$C$17/15*365,0)</f>
        <v>0</v>
      </c>
      <c r="I74" s="6"/>
      <c r="J74" s="127">
        <f t="shared" si="4"/>
        <v>0</v>
      </c>
      <c r="K74" s="169">
        <f t="shared" si="4"/>
        <v>0</v>
      </c>
      <c r="L74" s="6"/>
      <c r="M74" s="6"/>
    </row>
    <row r="75" spans="1:13" x14ac:dyDescent="0.2">
      <c r="A75" s="6"/>
      <c r="B75" s="152">
        <f t="shared" si="1"/>
        <v>0</v>
      </c>
      <c r="C75" s="30">
        <f t="shared" si="2"/>
        <v>0</v>
      </c>
      <c r="D75" s="502">
        <f t="shared" si="3"/>
        <v>0</v>
      </c>
      <c r="E75" s="10"/>
      <c r="F75" s="127">
        <f>IF($D75&gt;0, H$62*1.7*(E24/1.5)*(365-'MET-D'!$C$16)/235*'MET-D'!$C$17/15*365, 0)</f>
        <v>0</v>
      </c>
      <c r="G75" s="52">
        <f>IF($D75&gt;0, H$63*1.7*(E24/1.5)*(365-'MET-D'!$C$16)/235*'MET-D'!$C$17/15*365, 0)</f>
        <v>0</v>
      </c>
      <c r="H75" s="113">
        <f>IF($D75&gt;0, H$64*1.7*(E24/1.5)*(365-'MET-D'!$C$16)/235*'MET-D'!$C$17/15*365,0)</f>
        <v>0</v>
      </c>
      <c r="I75" s="6"/>
      <c r="J75" s="127">
        <f t="shared" si="4"/>
        <v>0</v>
      </c>
      <c r="K75" s="169">
        <f t="shared" si="4"/>
        <v>0</v>
      </c>
      <c r="L75" s="6"/>
      <c r="M75" s="6"/>
    </row>
    <row r="76" spans="1:13" x14ac:dyDescent="0.2">
      <c r="A76" s="6"/>
      <c r="B76" s="152">
        <f t="shared" si="1"/>
        <v>0</v>
      </c>
      <c r="C76" s="30">
        <f t="shared" si="2"/>
        <v>0</v>
      </c>
      <c r="D76" s="502">
        <f t="shared" si="3"/>
        <v>0</v>
      </c>
      <c r="E76" s="10"/>
      <c r="F76" s="127">
        <f>IF($D76&gt;0, H$62*1.7*(E25/1.5)*(365-'MET-D'!$C$16)/235*'MET-D'!$C$17/15*365, 0)</f>
        <v>0</v>
      </c>
      <c r="G76" s="52">
        <f>IF($D76&gt;0, H$63*1.7*(E25/1.5)*(365-'MET-D'!$C$16)/235*'MET-D'!$C$17/15*365, 0)</f>
        <v>0</v>
      </c>
      <c r="H76" s="113">
        <f>IF($D76&gt;0, H$64*1.7*(E25/1.5)*(365-'MET-D'!$C$16)/235*'MET-D'!$C$17/15*365,0)</f>
        <v>0</v>
      </c>
      <c r="I76" s="6"/>
      <c r="J76" s="127">
        <f t="shared" si="4"/>
        <v>0</v>
      </c>
      <c r="K76" s="169">
        <f t="shared" si="4"/>
        <v>0</v>
      </c>
      <c r="L76" s="6"/>
      <c r="M76" s="6"/>
    </row>
    <row r="77" spans="1:13" x14ac:dyDescent="0.2">
      <c r="A77" s="6"/>
      <c r="B77" s="152">
        <f t="shared" si="1"/>
        <v>0</v>
      </c>
      <c r="C77" s="30">
        <f t="shared" si="2"/>
        <v>0</v>
      </c>
      <c r="D77" s="502">
        <f t="shared" si="3"/>
        <v>0</v>
      </c>
      <c r="E77" s="10"/>
      <c r="F77" s="127">
        <f>IF($D77&gt;0, H$62*1.7*(E26/1.5)*(365-'MET-D'!$C$16)/235*'MET-D'!$C$17/15*365, 0)</f>
        <v>0</v>
      </c>
      <c r="G77" s="52">
        <f>IF($D77&gt;0, H$63*1.7*(E26/1.5)*(365-'MET-D'!$C$16)/235*'MET-D'!$C$17/15*365, 0)</f>
        <v>0</v>
      </c>
      <c r="H77" s="113">
        <f>IF($D77&gt;0, H$64*1.7*(E26/1.5)*(365-'MET-D'!$C$16)/235*'MET-D'!$C$17/15*365,0)</f>
        <v>0</v>
      </c>
      <c r="I77" s="6"/>
      <c r="J77" s="127">
        <f t="shared" si="4"/>
        <v>0</v>
      </c>
      <c r="K77" s="169">
        <f t="shared" si="4"/>
        <v>0</v>
      </c>
      <c r="L77" s="6"/>
      <c r="M77" s="6"/>
    </row>
    <row r="78" spans="1:13" x14ac:dyDescent="0.2">
      <c r="A78" s="6"/>
      <c r="B78" s="152">
        <f t="shared" si="1"/>
        <v>0</v>
      </c>
      <c r="C78" s="30">
        <f t="shared" si="2"/>
        <v>0</v>
      </c>
      <c r="D78" s="502">
        <f t="shared" si="3"/>
        <v>0</v>
      </c>
      <c r="E78" s="10"/>
      <c r="F78" s="127">
        <f>IF($D78&gt;0, H$62*1.7*(E27/1.5)*(365-'MET-D'!$C$16)/235*'MET-D'!$C$17/15*365, 0)</f>
        <v>0</v>
      </c>
      <c r="G78" s="52">
        <f>IF($D78&gt;0, H$63*1.7*(E27/1.5)*(365-'MET-D'!$C$16)/235*'MET-D'!$C$17/15*365, 0)</f>
        <v>0</v>
      </c>
      <c r="H78" s="113">
        <f>IF($D78&gt;0, H$64*1.7*(E27/1.5)*(365-'MET-D'!$C$16)/235*'MET-D'!$C$17/15*365,0)</f>
        <v>0</v>
      </c>
      <c r="I78" s="6"/>
      <c r="J78" s="127">
        <f t="shared" si="4"/>
        <v>0</v>
      </c>
      <c r="K78" s="169">
        <f t="shared" si="4"/>
        <v>0</v>
      </c>
      <c r="L78" s="6"/>
      <c r="M78" s="6"/>
    </row>
    <row r="79" spans="1:13" x14ac:dyDescent="0.2">
      <c r="A79" s="6"/>
      <c r="B79" s="152">
        <f t="shared" si="1"/>
        <v>0</v>
      </c>
      <c r="C79" s="30">
        <f t="shared" si="2"/>
        <v>0</v>
      </c>
      <c r="D79" s="502">
        <f t="shared" si="3"/>
        <v>0</v>
      </c>
      <c r="E79" s="10"/>
      <c r="F79" s="127">
        <f>IF($D79&gt;0, H$62*1.7*(E28/1.5)*(365-'MET-D'!$C$16)/235*'MET-D'!$C$17/15*365, 0)</f>
        <v>0</v>
      </c>
      <c r="G79" s="52">
        <f>IF($D79&gt;0, H$63*1.7*(E28/1.5)*(365-'MET-D'!$C$16)/235*'MET-D'!$C$17/15*365, 0)</f>
        <v>0</v>
      </c>
      <c r="H79" s="113">
        <f>IF($D79&gt;0, H$64*1.7*(E28/1.5)*(365-'MET-D'!$C$16)/235*'MET-D'!$C$17/15*365,0)</f>
        <v>0</v>
      </c>
      <c r="I79" s="6"/>
      <c r="J79" s="127">
        <f t="shared" si="4"/>
        <v>0</v>
      </c>
      <c r="K79" s="169">
        <f t="shared" si="4"/>
        <v>0</v>
      </c>
      <c r="L79" s="6"/>
      <c r="M79" s="6"/>
    </row>
    <row r="80" spans="1:13" x14ac:dyDescent="0.2">
      <c r="A80" s="6"/>
      <c r="B80" s="152">
        <f t="shared" si="1"/>
        <v>0</v>
      </c>
      <c r="C80" s="30">
        <f t="shared" si="2"/>
        <v>0</v>
      </c>
      <c r="D80" s="502">
        <f t="shared" si="3"/>
        <v>0</v>
      </c>
      <c r="E80" s="10"/>
      <c r="F80" s="127">
        <f>IF($D80&gt;0, H$62*1.7*(E29/1.5)*(365-'MET-D'!$C$16)/235*'MET-D'!$C$17/15*365, 0)</f>
        <v>0</v>
      </c>
      <c r="G80" s="52">
        <f>IF($D80&gt;0, H$63*1.7*(E29/1.5)*(365-'MET-D'!$C$16)/235*'MET-D'!$C$17/15*365, 0)</f>
        <v>0</v>
      </c>
      <c r="H80" s="113">
        <f>IF($D80&gt;0, H$64*1.7*(E29/1.5)*(365-'MET-D'!$C$16)/235*'MET-D'!$C$17/15*365,0)</f>
        <v>0</v>
      </c>
      <c r="I80" s="6"/>
      <c r="J80" s="127">
        <f t="shared" si="4"/>
        <v>0</v>
      </c>
      <c r="K80" s="169">
        <f t="shared" si="4"/>
        <v>0</v>
      </c>
      <c r="L80" s="6"/>
      <c r="M80" s="6"/>
    </row>
    <row r="81" spans="1:13" x14ac:dyDescent="0.2">
      <c r="A81" s="6"/>
      <c r="B81" s="152">
        <f t="shared" si="1"/>
        <v>0</v>
      </c>
      <c r="C81" s="30">
        <f t="shared" si="2"/>
        <v>0</v>
      </c>
      <c r="D81" s="502">
        <f t="shared" si="3"/>
        <v>0</v>
      </c>
      <c r="E81" s="10"/>
      <c r="F81" s="127">
        <f>IF($D81&gt;0, H$62*1.7*(E30/1.5)*(365-'MET-D'!$C$16)/235*'MET-D'!$C$17/15*365, 0)</f>
        <v>0</v>
      </c>
      <c r="G81" s="52">
        <f>IF($D81&gt;0, H$63*1.7*(E30/1.5)*(365-'MET-D'!$C$16)/235*'MET-D'!$C$17/15*365, 0)</f>
        <v>0</v>
      </c>
      <c r="H81" s="113">
        <f>IF($D81&gt;0, H$64*1.7*(E30/1.5)*(365-'MET-D'!$C$16)/235*'MET-D'!$C$17/15*365,0)</f>
        <v>0</v>
      </c>
      <c r="I81" s="6"/>
      <c r="J81" s="127">
        <f t="shared" si="4"/>
        <v>0</v>
      </c>
      <c r="K81" s="169">
        <f t="shared" si="4"/>
        <v>0</v>
      </c>
      <c r="L81" s="6"/>
      <c r="M81" s="6"/>
    </row>
    <row r="82" spans="1:13" x14ac:dyDescent="0.2">
      <c r="A82" s="6"/>
      <c r="B82" s="152">
        <f t="shared" si="1"/>
        <v>0</v>
      </c>
      <c r="C82" s="30">
        <f t="shared" si="2"/>
        <v>0</v>
      </c>
      <c r="D82" s="502">
        <f t="shared" si="3"/>
        <v>0</v>
      </c>
      <c r="E82" s="10"/>
      <c r="F82" s="127">
        <f>IF($D82&gt;0, H$62*1.7*(E31/1.5)*(365-'MET-D'!$C$16)/235*'MET-D'!$C$17/15*365, 0)</f>
        <v>0</v>
      </c>
      <c r="G82" s="52">
        <f>IF($D82&gt;0, H$63*1.7*(E31/1.5)*(365-'MET-D'!$C$16)/235*'MET-D'!$C$17/15*365, 0)</f>
        <v>0</v>
      </c>
      <c r="H82" s="113">
        <f>IF($D82&gt;0, H$64*1.7*(E31/1.5)*(365-'MET-D'!$C$16)/235*'MET-D'!$C$17/15*365,0)</f>
        <v>0</v>
      </c>
      <c r="I82" s="6"/>
      <c r="J82" s="127">
        <f t="shared" si="4"/>
        <v>0</v>
      </c>
      <c r="K82" s="169">
        <f t="shared" si="4"/>
        <v>0</v>
      </c>
      <c r="L82" s="6"/>
      <c r="M82" s="6"/>
    </row>
    <row r="83" spans="1:13" ht="13.5" thickBot="1" x14ac:dyDescent="0.25">
      <c r="A83" s="6"/>
      <c r="B83" s="506">
        <f t="shared" si="1"/>
        <v>0</v>
      </c>
      <c r="C83" s="507">
        <f t="shared" si="2"/>
        <v>0</v>
      </c>
      <c r="D83" s="717">
        <f t="shared" si="3"/>
        <v>0</v>
      </c>
      <c r="E83" s="10"/>
      <c r="F83" s="160">
        <f>IF($D83&gt;0, H$62*1.7*(E32/1.5)*(365-'MET-D'!$C$16)/235*'MET-D'!$C$17/15*365, 0)</f>
        <v>0</v>
      </c>
      <c r="G83" s="682">
        <f>IF($D83&gt;0, H$63*1.7*(E32/1.5)*(365-'MET-D'!$C$16)/235*'MET-D'!$C$17/15*365, 0)</f>
        <v>0</v>
      </c>
      <c r="H83" s="153">
        <f>IF($D83&gt;0, H$64*1.7*(E32/1.5)*(365-'MET-D'!$C$16)/235*'MET-D'!$C$17/15*365,0)</f>
        <v>0</v>
      </c>
      <c r="I83" s="6"/>
      <c r="J83" s="160">
        <f t="shared" si="4"/>
        <v>0</v>
      </c>
      <c r="K83" s="720">
        <f t="shared" si="4"/>
        <v>0</v>
      </c>
      <c r="L83" s="6"/>
      <c r="M83" s="6"/>
    </row>
    <row r="84" spans="1:13" ht="14.25" thickTop="1" thickBot="1" x14ac:dyDescent="0.25">
      <c r="A84" s="6"/>
      <c r="B84" s="21"/>
      <c r="C84" s="194" t="s">
        <v>645</v>
      </c>
      <c r="D84" s="718">
        <f>SUM(D68:D83)</f>
        <v>0</v>
      </c>
      <c r="E84" s="10"/>
      <c r="F84" s="719" t="e">
        <f>SUM(SUMPRODUCT($D68:$D83,F68:F83))/$D84</f>
        <v>#DIV/0!</v>
      </c>
      <c r="G84" s="663" t="e">
        <f>SUM(SUMPRODUCT($D68:$D83,G68:G83))/$D84</f>
        <v>#DIV/0!</v>
      </c>
      <c r="H84" s="681" t="e">
        <f>SUM(SUMPRODUCT($D68:$D83,H68:H83))/$D84</f>
        <v>#DIV/0!</v>
      </c>
      <c r="I84" s="6"/>
      <c r="J84" s="721">
        <f>IF(ISERROR(G84/$F84),0, G84/$F84)</f>
        <v>0</v>
      </c>
      <c r="K84" s="666">
        <f>IF(ISERROR(H84/$F84),0, H84/$F84)</f>
        <v>0</v>
      </c>
      <c r="L84" s="6"/>
      <c r="M84" s="6"/>
    </row>
    <row r="85" spans="1:13" ht="14.25" thickTop="1" thickBot="1" x14ac:dyDescent="0.25">
      <c r="A85" s="6"/>
      <c r="B85" s="140" t="s">
        <v>651</v>
      </c>
      <c r="C85" s="713">
        <f>COUNTA(B68:B83)-COUNTIF(B68:B83,0)</f>
        <v>0</v>
      </c>
      <c r="D85" s="49"/>
      <c r="E85" s="49"/>
      <c r="F85" s="49"/>
      <c r="G85" s="15"/>
      <c r="H85" s="15"/>
      <c r="I85" s="15"/>
      <c r="J85" s="15"/>
      <c r="K85" s="6"/>
      <c r="L85" s="6"/>
      <c r="M85" s="6"/>
    </row>
    <row r="86" spans="1:13" ht="14.25" thickTop="1" thickBot="1" x14ac:dyDescent="0.25">
      <c r="A86" s="6"/>
      <c r="B86" s="6"/>
      <c r="C86" s="49"/>
      <c r="D86" s="49"/>
      <c r="E86" s="49"/>
      <c r="F86" s="49"/>
      <c r="G86" s="15"/>
      <c r="H86" s="15"/>
      <c r="I86" s="15"/>
      <c r="J86" s="15"/>
      <c r="K86" s="6"/>
      <c r="L86" s="6"/>
      <c r="M86" s="6"/>
    </row>
    <row r="87" spans="1:13" ht="13.5" thickTop="1" x14ac:dyDescent="0.2">
      <c r="A87" s="6"/>
      <c r="B87" s="117" t="s">
        <v>499</v>
      </c>
      <c r="C87" s="1664" t="s">
        <v>410</v>
      </c>
      <c r="D87" s="1665"/>
      <c r="E87" s="1225" t="s">
        <v>894</v>
      </c>
      <c r="F87" s="1188"/>
      <c r="G87" s="1215"/>
      <c r="H87" s="15"/>
      <c r="I87" s="1214" t="s">
        <v>409</v>
      </c>
      <c r="J87" s="1188"/>
      <c r="K87" s="1215"/>
      <c r="L87" s="6"/>
      <c r="M87" s="6"/>
    </row>
    <row r="88" spans="1:13" ht="15" thickBot="1" x14ac:dyDescent="0.3">
      <c r="A88" s="6"/>
      <c r="B88" s="725"/>
      <c r="C88" s="726" t="s">
        <v>436</v>
      </c>
      <c r="D88" s="727" t="s">
        <v>470</v>
      </c>
      <c r="E88" s="23" t="s">
        <v>391</v>
      </c>
      <c r="F88" s="35" t="s">
        <v>599</v>
      </c>
      <c r="G88" s="149" t="s">
        <v>600</v>
      </c>
      <c r="H88" s="15"/>
      <c r="I88" s="235" t="s">
        <v>391</v>
      </c>
      <c r="J88" s="123" t="s">
        <v>599</v>
      </c>
      <c r="K88" s="124" t="s">
        <v>600</v>
      </c>
      <c r="L88" s="6"/>
      <c r="M88" s="6"/>
    </row>
    <row r="89" spans="1:13" x14ac:dyDescent="0.2">
      <c r="A89" s="6"/>
      <c r="B89" s="509">
        <f>$B17</f>
        <v>0</v>
      </c>
      <c r="C89" s="728" t="str">
        <f t="shared" ref="C89:C104" si="5">IF(C37="x","Water Spray",IF(E37="x","WindScreens",IF(F37="x",G37,"None")))</f>
        <v>None</v>
      </c>
      <c r="D89" s="729">
        <f t="shared" ref="D89:D104" si="6">IF(C37="x",100*(1-(8224.75*F17)^2*(8224.75*F17+D37)^-2),IF(E37="x",75,IF(F37="x",H37,0)))</f>
        <v>0</v>
      </c>
      <c r="E89" s="730">
        <f t="shared" ref="E89:G104" si="7">F68*(1-$D89/100)</f>
        <v>0</v>
      </c>
      <c r="F89" s="731">
        <f t="shared" si="7"/>
        <v>0</v>
      </c>
      <c r="G89" s="732">
        <f t="shared" si="7"/>
        <v>0</v>
      </c>
      <c r="H89" s="15"/>
      <c r="I89" s="405">
        <f t="shared" ref="I89:I104" si="8">D17*E89/2000</f>
        <v>0</v>
      </c>
      <c r="J89" s="119">
        <f t="shared" ref="J89:J104" si="9">D17*F89/2000</f>
        <v>0</v>
      </c>
      <c r="K89" s="120">
        <f t="shared" ref="K89:K104" si="10">D17*G89/2000</f>
        <v>0</v>
      </c>
      <c r="L89" s="6"/>
      <c r="M89" s="6"/>
    </row>
    <row r="90" spans="1:13" x14ac:dyDescent="0.2">
      <c r="A90" s="6"/>
      <c r="B90" s="118">
        <f t="shared" ref="B90:B104" si="11">$B18</f>
        <v>0</v>
      </c>
      <c r="C90" s="51" t="str">
        <f t="shared" si="5"/>
        <v>None</v>
      </c>
      <c r="D90" s="171">
        <f t="shared" si="6"/>
        <v>0</v>
      </c>
      <c r="E90" s="54">
        <f t="shared" si="7"/>
        <v>0</v>
      </c>
      <c r="F90" s="48">
        <f t="shared" si="7"/>
        <v>0</v>
      </c>
      <c r="G90" s="138">
        <f t="shared" si="7"/>
        <v>0</v>
      </c>
      <c r="H90" s="15"/>
      <c r="I90" s="405">
        <f t="shared" si="8"/>
        <v>0</v>
      </c>
      <c r="J90" s="119">
        <f t="shared" si="9"/>
        <v>0</v>
      </c>
      <c r="K90" s="120">
        <f t="shared" si="10"/>
        <v>0</v>
      </c>
      <c r="L90" s="6"/>
      <c r="M90" s="6"/>
    </row>
    <row r="91" spans="1:13" x14ac:dyDescent="0.2">
      <c r="A91" s="6"/>
      <c r="B91" s="118">
        <f t="shared" si="11"/>
        <v>0</v>
      </c>
      <c r="C91" s="51" t="str">
        <f t="shared" si="5"/>
        <v>None</v>
      </c>
      <c r="D91" s="171">
        <f t="shared" si="6"/>
        <v>0</v>
      </c>
      <c r="E91" s="54">
        <f t="shared" si="7"/>
        <v>0</v>
      </c>
      <c r="F91" s="48">
        <f t="shared" si="7"/>
        <v>0</v>
      </c>
      <c r="G91" s="138">
        <f t="shared" si="7"/>
        <v>0</v>
      </c>
      <c r="H91" s="15"/>
      <c r="I91" s="405">
        <f t="shared" si="8"/>
        <v>0</v>
      </c>
      <c r="J91" s="119">
        <f t="shared" si="9"/>
        <v>0</v>
      </c>
      <c r="K91" s="120">
        <f t="shared" si="10"/>
        <v>0</v>
      </c>
      <c r="L91" s="6"/>
      <c r="M91" s="6"/>
    </row>
    <row r="92" spans="1:13" x14ac:dyDescent="0.2">
      <c r="A92" s="6"/>
      <c r="B92" s="118">
        <f t="shared" si="11"/>
        <v>0</v>
      </c>
      <c r="C92" s="51" t="str">
        <f t="shared" si="5"/>
        <v>None</v>
      </c>
      <c r="D92" s="171">
        <f t="shared" si="6"/>
        <v>0</v>
      </c>
      <c r="E92" s="54">
        <f t="shared" si="7"/>
        <v>0</v>
      </c>
      <c r="F92" s="48">
        <f t="shared" si="7"/>
        <v>0</v>
      </c>
      <c r="G92" s="138">
        <f t="shared" si="7"/>
        <v>0</v>
      </c>
      <c r="H92" s="15"/>
      <c r="I92" s="405">
        <f t="shared" si="8"/>
        <v>0</v>
      </c>
      <c r="J92" s="119">
        <f t="shared" si="9"/>
        <v>0</v>
      </c>
      <c r="K92" s="120">
        <f t="shared" si="10"/>
        <v>0</v>
      </c>
      <c r="L92" s="6"/>
      <c r="M92" s="6"/>
    </row>
    <row r="93" spans="1:13" x14ac:dyDescent="0.2">
      <c r="A93" s="6"/>
      <c r="B93" s="118">
        <f t="shared" si="11"/>
        <v>0</v>
      </c>
      <c r="C93" s="51" t="str">
        <f t="shared" si="5"/>
        <v>None</v>
      </c>
      <c r="D93" s="171">
        <f t="shared" si="6"/>
        <v>0</v>
      </c>
      <c r="E93" s="54">
        <f t="shared" si="7"/>
        <v>0</v>
      </c>
      <c r="F93" s="48">
        <f t="shared" si="7"/>
        <v>0</v>
      </c>
      <c r="G93" s="138">
        <f t="shared" si="7"/>
        <v>0</v>
      </c>
      <c r="H93" s="15"/>
      <c r="I93" s="405">
        <f t="shared" si="8"/>
        <v>0</v>
      </c>
      <c r="J93" s="119">
        <f t="shared" si="9"/>
        <v>0</v>
      </c>
      <c r="K93" s="120">
        <f t="shared" si="10"/>
        <v>0</v>
      </c>
      <c r="L93" s="6"/>
      <c r="M93" s="6"/>
    </row>
    <row r="94" spans="1:13" x14ac:dyDescent="0.2">
      <c r="A94" s="6"/>
      <c r="B94" s="118">
        <f t="shared" si="11"/>
        <v>0</v>
      </c>
      <c r="C94" s="51" t="str">
        <f t="shared" si="5"/>
        <v>None</v>
      </c>
      <c r="D94" s="171">
        <f t="shared" si="6"/>
        <v>0</v>
      </c>
      <c r="E94" s="54">
        <f t="shared" si="7"/>
        <v>0</v>
      </c>
      <c r="F94" s="48">
        <f t="shared" si="7"/>
        <v>0</v>
      </c>
      <c r="G94" s="138">
        <f t="shared" si="7"/>
        <v>0</v>
      </c>
      <c r="H94" s="15"/>
      <c r="I94" s="405">
        <f t="shared" si="8"/>
        <v>0</v>
      </c>
      <c r="J94" s="119">
        <f t="shared" si="9"/>
        <v>0</v>
      </c>
      <c r="K94" s="120">
        <f t="shared" si="10"/>
        <v>0</v>
      </c>
      <c r="L94" s="6"/>
      <c r="M94" s="6"/>
    </row>
    <row r="95" spans="1:13" x14ac:dyDescent="0.2">
      <c r="A95" s="6"/>
      <c r="B95" s="118">
        <f t="shared" si="11"/>
        <v>0</v>
      </c>
      <c r="C95" s="51" t="str">
        <f t="shared" si="5"/>
        <v>None</v>
      </c>
      <c r="D95" s="171">
        <f t="shared" si="6"/>
        <v>0</v>
      </c>
      <c r="E95" s="54">
        <f t="shared" si="7"/>
        <v>0</v>
      </c>
      <c r="F95" s="48">
        <f t="shared" si="7"/>
        <v>0</v>
      </c>
      <c r="G95" s="138">
        <f t="shared" si="7"/>
        <v>0</v>
      </c>
      <c r="H95" s="15"/>
      <c r="I95" s="405">
        <f t="shared" si="8"/>
        <v>0</v>
      </c>
      <c r="J95" s="119">
        <f t="shared" si="9"/>
        <v>0</v>
      </c>
      <c r="K95" s="120">
        <f t="shared" si="10"/>
        <v>0</v>
      </c>
      <c r="L95" s="6"/>
      <c r="M95" s="6"/>
    </row>
    <row r="96" spans="1:13" x14ac:dyDescent="0.2">
      <c r="A96" s="6"/>
      <c r="B96" s="118">
        <f t="shared" si="11"/>
        <v>0</v>
      </c>
      <c r="C96" s="51" t="str">
        <f t="shared" si="5"/>
        <v>None</v>
      </c>
      <c r="D96" s="171">
        <f t="shared" si="6"/>
        <v>0</v>
      </c>
      <c r="E96" s="54">
        <f t="shared" si="7"/>
        <v>0</v>
      </c>
      <c r="F96" s="48">
        <f t="shared" si="7"/>
        <v>0</v>
      </c>
      <c r="G96" s="138">
        <f t="shared" si="7"/>
        <v>0</v>
      </c>
      <c r="H96" s="15"/>
      <c r="I96" s="405">
        <f t="shared" si="8"/>
        <v>0</v>
      </c>
      <c r="J96" s="119">
        <f t="shared" si="9"/>
        <v>0</v>
      </c>
      <c r="K96" s="120">
        <f t="shared" si="10"/>
        <v>0</v>
      </c>
      <c r="L96" s="6"/>
      <c r="M96" s="6"/>
    </row>
    <row r="97" spans="1:13" x14ac:dyDescent="0.2">
      <c r="A97" s="6"/>
      <c r="B97" s="118">
        <f t="shared" si="11"/>
        <v>0</v>
      </c>
      <c r="C97" s="51" t="str">
        <f t="shared" si="5"/>
        <v>None</v>
      </c>
      <c r="D97" s="171">
        <f t="shared" si="6"/>
        <v>0</v>
      </c>
      <c r="E97" s="54">
        <f t="shared" si="7"/>
        <v>0</v>
      </c>
      <c r="F97" s="48">
        <f t="shared" si="7"/>
        <v>0</v>
      </c>
      <c r="G97" s="138">
        <f t="shared" si="7"/>
        <v>0</v>
      </c>
      <c r="H97" s="15"/>
      <c r="I97" s="405">
        <f t="shared" si="8"/>
        <v>0</v>
      </c>
      <c r="J97" s="119">
        <f t="shared" si="9"/>
        <v>0</v>
      </c>
      <c r="K97" s="120">
        <f t="shared" si="10"/>
        <v>0</v>
      </c>
      <c r="L97" s="6"/>
      <c r="M97" s="6"/>
    </row>
    <row r="98" spans="1:13" x14ac:dyDescent="0.2">
      <c r="A98" s="6"/>
      <c r="B98" s="118">
        <f t="shared" si="11"/>
        <v>0</v>
      </c>
      <c r="C98" s="51" t="str">
        <f t="shared" si="5"/>
        <v>None</v>
      </c>
      <c r="D98" s="171">
        <f t="shared" si="6"/>
        <v>0</v>
      </c>
      <c r="E98" s="54">
        <f t="shared" si="7"/>
        <v>0</v>
      </c>
      <c r="F98" s="48">
        <f t="shared" si="7"/>
        <v>0</v>
      </c>
      <c r="G98" s="138">
        <f t="shared" si="7"/>
        <v>0</v>
      </c>
      <c r="H98" s="15"/>
      <c r="I98" s="405">
        <f t="shared" si="8"/>
        <v>0</v>
      </c>
      <c r="J98" s="119">
        <f t="shared" si="9"/>
        <v>0</v>
      </c>
      <c r="K98" s="120">
        <f t="shared" si="10"/>
        <v>0</v>
      </c>
      <c r="L98" s="6"/>
      <c r="M98" s="6"/>
    </row>
    <row r="99" spans="1:13" x14ac:dyDescent="0.2">
      <c r="A99" s="6"/>
      <c r="B99" s="118">
        <f t="shared" si="11"/>
        <v>0</v>
      </c>
      <c r="C99" s="51" t="str">
        <f t="shared" si="5"/>
        <v>None</v>
      </c>
      <c r="D99" s="171">
        <f t="shared" si="6"/>
        <v>0</v>
      </c>
      <c r="E99" s="54">
        <f t="shared" si="7"/>
        <v>0</v>
      </c>
      <c r="F99" s="48">
        <f t="shared" si="7"/>
        <v>0</v>
      </c>
      <c r="G99" s="138">
        <f t="shared" si="7"/>
        <v>0</v>
      </c>
      <c r="H99" s="15"/>
      <c r="I99" s="405">
        <f t="shared" si="8"/>
        <v>0</v>
      </c>
      <c r="J99" s="119">
        <f t="shared" si="9"/>
        <v>0</v>
      </c>
      <c r="K99" s="120">
        <f t="shared" si="10"/>
        <v>0</v>
      </c>
      <c r="L99" s="6"/>
      <c r="M99" s="6"/>
    </row>
    <row r="100" spans="1:13" x14ac:dyDescent="0.2">
      <c r="A100" s="6"/>
      <c r="B100" s="118">
        <f t="shared" si="11"/>
        <v>0</v>
      </c>
      <c r="C100" s="51" t="str">
        <f t="shared" si="5"/>
        <v>None</v>
      </c>
      <c r="D100" s="171">
        <f t="shared" si="6"/>
        <v>0</v>
      </c>
      <c r="E100" s="54">
        <f t="shared" si="7"/>
        <v>0</v>
      </c>
      <c r="F100" s="48">
        <f t="shared" si="7"/>
        <v>0</v>
      </c>
      <c r="G100" s="138">
        <f t="shared" si="7"/>
        <v>0</v>
      </c>
      <c r="H100" s="15"/>
      <c r="I100" s="405">
        <f t="shared" si="8"/>
        <v>0</v>
      </c>
      <c r="J100" s="119">
        <f t="shared" si="9"/>
        <v>0</v>
      </c>
      <c r="K100" s="120">
        <f t="shared" si="10"/>
        <v>0</v>
      </c>
      <c r="L100" s="6"/>
      <c r="M100" s="6"/>
    </row>
    <row r="101" spans="1:13" x14ac:dyDescent="0.2">
      <c r="A101" s="6"/>
      <c r="B101" s="118">
        <f t="shared" si="11"/>
        <v>0</v>
      </c>
      <c r="C101" s="51" t="str">
        <f t="shared" si="5"/>
        <v>None</v>
      </c>
      <c r="D101" s="171">
        <f t="shared" si="6"/>
        <v>0</v>
      </c>
      <c r="E101" s="54">
        <f t="shared" si="7"/>
        <v>0</v>
      </c>
      <c r="F101" s="48">
        <f t="shared" si="7"/>
        <v>0</v>
      </c>
      <c r="G101" s="138">
        <f t="shared" si="7"/>
        <v>0</v>
      </c>
      <c r="H101" s="15"/>
      <c r="I101" s="405">
        <f t="shared" si="8"/>
        <v>0</v>
      </c>
      <c r="J101" s="119">
        <f t="shared" si="9"/>
        <v>0</v>
      </c>
      <c r="K101" s="120">
        <f t="shared" si="10"/>
        <v>0</v>
      </c>
      <c r="L101" s="6"/>
      <c r="M101" s="6"/>
    </row>
    <row r="102" spans="1:13" x14ac:dyDescent="0.2">
      <c r="A102" s="6"/>
      <c r="B102" s="118">
        <f t="shared" si="11"/>
        <v>0</v>
      </c>
      <c r="C102" s="51" t="str">
        <f t="shared" si="5"/>
        <v>None</v>
      </c>
      <c r="D102" s="171">
        <f t="shared" si="6"/>
        <v>0</v>
      </c>
      <c r="E102" s="54">
        <f t="shared" si="7"/>
        <v>0</v>
      </c>
      <c r="F102" s="48">
        <f t="shared" si="7"/>
        <v>0</v>
      </c>
      <c r="G102" s="138">
        <f t="shared" si="7"/>
        <v>0</v>
      </c>
      <c r="H102" s="15"/>
      <c r="I102" s="405">
        <f t="shared" si="8"/>
        <v>0</v>
      </c>
      <c r="J102" s="119">
        <f t="shared" si="9"/>
        <v>0</v>
      </c>
      <c r="K102" s="120">
        <f t="shared" si="10"/>
        <v>0</v>
      </c>
      <c r="L102" s="6"/>
      <c r="M102" s="6"/>
    </row>
    <row r="103" spans="1:13" x14ac:dyDescent="0.2">
      <c r="A103" s="6"/>
      <c r="B103" s="118">
        <f t="shared" si="11"/>
        <v>0</v>
      </c>
      <c r="C103" s="51" t="str">
        <f t="shared" si="5"/>
        <v>None</v>
      </c>
      <c r="D103" s="171">
        <f t="shared" si="6"/>
        <v>0</v>
      </c>
      <c r="E103" s="54">
        <f t="shared" si="7"/>
        <v>0</v>
      </c>
      <c r="F103" s="48">
        <f t="shared" si="7"/>
        <v>0</v>
      </c>
      <c r="G103" s="138">
        <f t="shared" si="7"/>
        <v>0</v>
      </c>
      <c r="H103" s="15"/>
      <c r="I103" s="405">
        <f t="shared" si="8"/>
        <v>0</v>
      </c>
      <c r="J103" s="119">
        <f t="shared" si="9"/>
        <v>0</v>
      </c>
      <c r="K103" s="120">
        <f t="shared" si="10"/>
        <v>0</v>
      </c>
      <c r="L103" s="6"/>
      <c r="M103" s="6"/>
    </row>
    <row r="104" spans="1:13" ht="13.5" thickBot="1" x14ac:dyDescent="0.25">
      <c r="A104" s="6"/>
      <c r="B104" s="170">
        <f t="shared" si="11"/>
        <v>0</v>
      </c>
      <c r="C104" s="51" t="str">
        <f t="shared" si="5"/>
        <v>None</v>
      </c>
      <c r="D104" s="715">
        <f t="shared" si="6"/>
        <v>0</v>
      </c>
      <c r="E104" s="172">
        <f t="shared" si="7"/>
        <v>0</v>
      </c>
      <c r="F104" s="155">
        <f t="shared" si="7"/>
        <v>0</v>
      </c>
      <c r="G104" s="156">
        <f t="shared" si="7"/>
        <v>0</v>
      </c>
      <c r="H104" s="15"/>
      <c r="I104" s="139">
        <f t="shared" si="8"/>
        <v>0</v>
      </c>
      <c r="J104" s="173">
        <f t="shared" si="9"/>
        <v>0</v>
      </c>
      <c r="K104" s="174">
        <f t="shared" si="10"/>
        <v>0</v>
      </c>
      <c r="L104" s="6"/>
      <c r="M104" s="6"/>
    </row>
    <row r="105" spans="1:13" ht="14.25" thickTop="1" thickBot="1" x14ac:dyDescent="0.25">
      <c r="A105" s="6"/>
      <c r="B105" s="21"/>
      <c r="C105" s="714" t="s">
        <v>645</v>
      </c>
      <c r="D105" s="680" t="e">
        <f>SUMPRODUCT($D68:$D83,D89:D104)/$D84</f>
        <v>#DIV/0!</v>
      </c>
      <c r="E105" s="716" t="e">
        <f>SUMPRODUCT($D68:$D83,E89:E104)/$D84</f>
        <v>#DIV/0!</v>
      </c>
      <c r="F105" s="663" t="e">
        <f>SUMPRODUCT($D68:$D83,F89:F104)/$D84</f>
        <v>#DIV/0!</v>
      </c>
      <c r="G105" s="681" t="e">
        <f>SUMPRODUCT($D68:$D83,G89:G104)/$D84</f>
        <v>#DIV/0!</v>
      </c>
      <c r="H105" s="15"/>
      <c r="I105" s="63"/>
      <c r="J105" s="63"/>
      <c r="K105" s="63"/>
      <c r="L105" s="6"/>
      <c r="M105" s="6"/>
    </row>
    <row r="106" spans="1:13" ht="14.25" thickTop="1" thickBot="1" x14ac:dyDescent="0.25">
      <c r="A106" s="6"/>
      <c r="B106" s="6"/>
      <c r="C106" s="49"/>
      <c r="D106" s="49"/>
      <c r="E106" s="49"/>
      <c r="F106" s="49"/>
      <c r="G106" s="15"/>
      <c r="H106" s="15"/>
      <c r="I106" s="15"/>
      <c r="J106" s="15"/>
      <c r="K106" s="6"/>
      <c r="L106" s="6"/>
      <c r="M106" s="6"/>
    </row>
    <row r="107" spans="1:13" ht="14.25" thickTop="1" thickBot="1" x14ac:dyDescent="0.25">
      <c r="A107" s="6"/>
      <c r="B107" s="6"/>
      <c r="C107" s="49"/>
      <c r="D107" s="49"/>
      <c r="E107" s="49"/>
      <c r="F107" s="49"/>
      <c r="G107" s="15"/>
      <c r="H107" s="175" t="s">
        <v>645</v>
      </c>
      <c r="I107" s="652">
        <f>SUM(I89:I106)</f>
        <v>0</v>
      </c>
      <c r="J107" s="652">
        <f>SUM(J89:J106)</f>
        <v>0</v>
      </c>
      <c r="K107" s="653">
        <f>SUM(K89:K106)</f>
        <v>0</v>
      </c>
      <c r="L107" s="6"/>
      <c r="M107" s="6"/>
    </row>
    <row r="108" spans="1:13" ht="14.25" thickTop="1" thickBot="1" x14ac:dyDescent="0.25">
      <c r="A108" s="6"/>
      <c r="B108" s="6"/>
      <c r="C108" s="49"/>
      <c r="D108" s="49"/>
      <c r="E108" s="49"/>
      <c r="F108" s="49"/>
      <c r="G108" s="15"/>
      <c r="H108" s="15"/>
      <c r="I108" s="15"/>
      <c r="J108" s="15"/>
      <c r="K108" s="6"/>
      <c r="L108" s="6"/>
      <c r="M108" s="6"/>
    </row>
    <row r="109" spans="1:13" ht="13.5" thickBot="1" x14ac:dyDescent="0.25">
      <c r="A109" s="896"/>
      <c r="B109" s="897"/>
      <c r="C109" s="897"/>
      <c r="D109" s="897"/>
      <c r="E109" s="897"/>
      <c r="F109" s="897"/>
      <c r="G109" s="897"/>
      <c r="H109" s="897"/>
      <c r="I109" s="897"/>
      <c r="J109" s="897"/>
      <c r="K109" s="897"/>
      <c r="L109" s="897"/>
      <c r="M109" s="898"/>
    </row>
  </sheetData>
  <customSheetViews>
    <customSheetView guid="{AAD60760-F9D5-4652-8E0C-566433032DA7}" scale="75" showRuler="0" topLeftCell="C1">
      <selection activeCell="C1" sqref="C1:L1"/>
      <rowBreaks count="1" manualBreakCount="1">
        <brk id="53" max="16383" man="1"/>
      </rowBreaks>
      <pageMargins left="0.25" right="0.25" top="0.25" bottom="0.25" header="0.25" footer="0.1"/>
      <pageSetup scale="65" fitToHeight="3" orientation="landscape" r:id="rId1"/>
      <headerFooter alignWithMargins="0">
        <oddFooter>&amp;CPage &amp;P of &amp;N</oddFooter>
      </headerFooter>
    </customSheetView>
  </customSheetViews>
  <mergeCells count="26">
    <mergeCell ref="C9:G9"/>
    <mergeCell ref="H9:J9"/>
    <mergeCell ref="A1:B1"/>
    <mergeCell ref="A2:B2"/>
    <mergeCell ref="C2:L2"/>
    <mergeCell ref="C1:L1"/>
    <mergeCell ref="F66:H66"/>
    <mergeCell ref="C3:L3"/>
    <mergeCell ref="C4:L4"/>
    <mergeCell ref="A6:D6"/>
    <mergeCell ref="E6:I6"/>
    <mergeCell ref="J6:M6"/>
    <mergeCell ref="A8:B8"/>
    <mergeCell ref="C8:G8"/>
    <mergeCell ref="H8:J8"/>
    <mergeCell ref="A9:B9"/>
    <mergeCell ref="B13:F13"/>
    <mergeCell ref="C87:D87"/>
    <mergeCell ref="E87:G87"/>
    <mergeCell ref="I87:K87"/>
    <mergeCell ref="C34:H34"/>
    <mergeCell ref="C35:D35"/>
    <mergeCell ref="F35:H35"/>
    <mergeCell ref="J66:K66"/>
    <mergeCell ref="A55:J55"/>
    <mergeCell ref="B66:D66"/>
  </mergeCells>
  <phoneticPr fontId="0" type="noConversion"/>
  <pageMargins left="0.25" right="0.25" top="0.25" bottom="0.25" header="0.25" footer="0.1"/>
  <pageSetup scale="65" fitToHeight="3" orientation="landscape" r:id="rId2"/>
  <headerFooter alignWithMargins="0">
    <oddFooter>&amp;CPage &amp;P of &amp;N</oddFooter>
  </headerFooter>
  <rowBreaks count="1" manualBreakCount="1">
    <brk id="5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71"/>
  <sheetViews>
    <sheetView topLeftCell="A52" zoomScale="75" workbookViewId="0">
      <selection activeCell="J19" sqref="J19"/>
    </sheetView>
  </sheetViews>
  <sheetFormatPr defaultRowHeight="12.75" x14ac:dyDescent="0.2"/>
  <cols>
    <col min="1" max="1" width="15.28515625" style="827" customWidth="1"/>
    <col min="2" max="2" width="29.28515625" style="827" customWidth="1"/>
    <col min="3" max="3" width="20.140625" style="827" customWidth="1"/>
    <col min="4" max="5" width="15.28515625" style="827" customWidth="1"/>
    <col min="6" max="6" width="20.140625" style="827" customWidth="1"/>
    <col min="7" max="13" width="15.28515625" style="827" customWidth="1"/>
    <col min="14" max="14" width="10.7109375" style="827" customWidth="1"/>
    <col min="15" max="16384" width="9.140625" style="827"/>
  </cols>
  <sheetData>
    <row r="1" spans="1:13" ht="26.25" x14ac:dyDescent="0.4">
      <c r="A1" s="1060" t="s">
        <v>593</v>
      </c>
      <c r="B1" s="1060"/>
      <c r="C1" s="1117" t="s">
        <v>717</v>
      </c>
      <c r="D1" s="1118"/>
      <c r="E1" s="1118"/>
      <c r="F1" s="1118"/>
      <c r="G1" s="1118"/>
      <c r="H1" s="1118"/>
      <c r="I1" s="1118"/>
      <c r="J1" s="1118"/>
      <c r="K1" s="1118"/>
      <c r="L1" s="1119"/>
      <c r="M1" s="498" t="s">
        <v>594</v>
      </c>
    </row>
    <row r="2" spans="1:13" ht="26.25" x14ac:dyDescent="0.4">
      <c r="A2" s="1061" t="s">
        <v>595</v>
      </c>
      <c r="B2" s="1061"/>
      <c r="C2" s="1120" t="s">
        <v>363</v>
      </c>
      <c r="D2" s="1121"/>
      <c r="E2" s="1121"/>
      <c r="F2" s="1121"/>
      <c r="G2" s="1121"/>
      <c r="H2" s="1121"/>
      <c r="I2" s="1121"/>
      <c r="J2" s="1121"/>
      <c r="K2" s="1121"/>
      <c r="L2" s="1122"/>
      <c r="M2" s="499" t="s">
        <v>596</v>
      </c>
    </row>
    <row r="3" spans="1:13" ht="26.25" x14ac:dyDescent="0.4">
      <c r="A3" s="3">
        <v>20</v>
      </c>
      <c r="B3" s="413" t="str">
        <f>FAC!B3</f>
        <v>__ __</v>
      </c>
      <c r="C3" s="1135" t="s">
        <v>286</v>
      </c>
      <c r="D3" s="1136"/>
      <c r="E3" s="1136"/>
      <c r="F3" s="1136"/>
      <c r="G3" s="1136"/>
      <c r="H3" s="1136"/>
      <c r="I3" s="1136"/>
      <c r="J3" s="1136"/>
      <c r="K3" s="1136"/>
      <c r="L3" s="1137"/>
      <c r="M3" s="499" t="s">
        <v>287</v>
      </c>
    </row>
    <row r="4" spans="1:13" ht="13.5" thickBot="1" x14ac:dyDescent="0.25">
      <c r="A4" s="5"/>
      <c r="B4" s="891"/>
      <c r="C4" s="1185"/>
      <c r="D4" s="1186"/>
      <c r="E4" s="1186"/>
      <c r="F4" s="1186"/>
      <c r="G4" s="1186"/>
      <c r="H4" s="1186"/>
      <c r="I4" s="1186"/>
      <c r="J4" s="1186"/>
      <c r="K4" s="1186"/>
      <c r="L4" s="1186"/>
      <c r="M4" s="900"/>
    </row>
    <row r="5" spans="1:13" ht="13.5" thickBot="1" x14ac:dyDescent="0.25">
      <c r="A5" s="10"/>
      <c r="B5" s="893"/>
      <c r="C5" s="894"/>
      <c r="D5" s="894"/>
      <c r="E5" s="894"/>
      <c r="F5" s="894"/>
      <c r="G5" s="894"/>
      <c r="H5" s="894"/>
      <c r="I5" s="894"/>
      <c r="J5" s="894"/>
      <c r="K5" s="893"/>
    </row>
    <row r="6" spans="1:13" ht="21" thickBot="1" x14ac:dyDescent="0.35">
      <c r="A6" s="1174" t="s">
        <v>933</v>
      </c>
      <c r="B6" s="1174"/>
      <c r="C6" s="1174"/>
      <c r="D6" s="1174"/>
      <c r="E6" s="1175" t="s">
        <v>932</v>
      </c>
      <c r="F6" s="1175"/>
      <c r="G6" s="1175"/>
      <c r="H6" s="1175"/>
      <c r="I6" s="1175"/>
      <c r="J6" s="1176" t="s">
        <v>931</v>
      </c>
      <c r="K6" s="1176"/>
      <c r="L6" s="1176"/>
      <c r="M6" s="1176"/>
    </row>
    <row r="7" spans="1:13" ht="20.25" x14ac:dyDescent="0.3">
      <c r="A7" s="85"/>
      <c r="B7" s="85"/>
      <c r="C7" s="86"/>
      <c r="D7" s="86"/>
      <c r="E7" s="86"/>
      <c r="F7" s="86"/>
      <c r="G7" s="86"/>
      <c r="H7" s="86"/>
      <c r="I7" s="86"/>
      <c r="J7" s="86"/>
      <c r="K7" s="85"/>
      <c r="L7" s="87"/>
    </row>
    <row r="8" spans="1:13" ht="21" thickBot="1" x14ac:dyDescent="0.35">
      <c r="A8" s="1177" t="s">
        <v>681</v>
      </c>
      <c r="B8" s="1177"/>
      <c r="C8" s="1187">
        <f>FAC!C8</f>
        <v>0</v>
      </c>
      <c r="D8" s="1187"/>
      <c r="E8" s="1187"/>
      <c r="F8" s="1187"/>
      <c r="G8" s="1187"/>
      <c r="H8" s="1177" t="s">
        <v>607</v>
      </c>
      <c r="I8" s="1177"/>
      <c r="J8" s="1177"/>
      <c r="K8" s="412">
        <f>FAC!K8</f>
        <v>0</v>
      </c>
      <c r="L8" s="309"/>
      <c r="M8" s="309"/>
    </row>
    <row r="9" spans="1:13" ht="21" thickBot="1" x14ac:dyDescent="0.35">
      <c r="A9" s="1177" t="s">
        <v>682</v>
      </c>
      <c r="B9" s="1177"/>
      <c r="C9" s="1187">
        <f>FAC!C9</f>
        <v>0</v>
      </c>
      <c r="D9" s="1187"/>
      <c r="E9" s="1187"/>
      <c r="F9" s="1187"/>
      <c r="G9" s="1187"/>
      <c r="H9" s="1177" t="s">
        <v>608</v>
      </c>
      <c r="I9" s="1177"/>
      <c r="J9" s="1177"/>
      <c r="K9" s="412">
        <f>FAC!K9</f>
        <v>0</v>
      </c>
      <c r="L9" s="309"/>
      <c r="M9" s="309"/>
    </row>
    <row r="11" spans="1:13" ht="13.5" thickBot="1" x14ac:dyDescent="0.25">
      <c r="A11" s="6"/>
      <c r="B11" s="9"/>
      <c r="C11" s="9"/>
      <c r="D11" s="9"/>
      <c r="E11" s="9"/>
      <c r="F11" s="9"/>
      <c r="G11" s="15"/>
      <c r="H11" s="6"/>
      <c r="I11" s="6"/>
    </row>
    <row r="12" spans="1:13" ht="13.5" thickTop="1" x14ac:dyDescent="0.2">
      <c r="A12" s="110" t="s">
        <v>925</v>
      </c>
      <c r="B12" s="920" t="s">
        <v>109</v>
      </c>
      <c r="C12" s="114" t="s">
        <v>653</v>
      </c>
      <c r="D12" s="1189" t="s">
        <v>792</v>
      </c>
      <c r="E12" s="1219"/>
      <c r="F12" s="108" t="s">
        <v>793</v>
      </c>
      <c r="G12" s="108" t="s">
        <v>794</v>
      </c>
      <c r="H12" s="109" t="s">
        <v>800</v>
      </c>
      <c r="I12" s="6"/>
    </row>
    <row r="13" spans="1:13" ht="13.5" thickBot="1" x14ac:dyDescent="0.25">
      <c r="A13" s="235" t="s">
        <v>926</v>
      </c>
      <c r="B13" s="921"/>
      <c r="C13" s="287" t="s">
        <v>799</v>
      </c>
      <c r="D13" s="1689"/>
      <c r="E13" s="1690"/>
      <c r="F13" s="236"/>
      <c r="G13" s="123" t="s">
        <v>795</v>
      </c>
      <c r="H13" s="124" t="s">
        <v>801</v>
      </c>
      <c r="I13" s="6"/>
    </row>
    <row r="14" spans="1:13" x14ac:dyDescent="0.2">
      <c r="A14" s="385"/>
      <c r="B14" s="922"/>
      <c r="C14" s="282">
        <v>17</v>
      </c>
      <c r="D14" s="1700" t="str">
        <f t="shared" ref="D14:D28" si="0">VLOOKUP($C14, $A$133:$N$162,2)</f>
        <v>I. C. ENGINES</v>
      </c>
      <c r="E14" s="1701"/>
      <c r="F14" s="358" t="str">
        <f t="shared" ref="F14:F28" si="1">VLOOKUP($C14, $A$133:$N$162,3)</f>
        <v>FUEL OIL #2 @ 0.5 % S</v>
      </c>
      <c r="G14" s="358" t="str">
        <f t="shared" ref="G14:G28" si="2">VLOOKUP($C14, $A$133:$N$162,5)</f>
        <v>1000 GAL</v>
      </c>
      <c r="H14" s="519">
        <v>5</v>
      </c>
      <c r="I14" s="6"/>
    </row>
    <row r="15" spans="1:13" x14ac:dyDescent="0.2">
      <c r="A15" s="231"/>
      <c r="B15" s="923"/>
      <c r="C15" s="98"/>
      <c r="D15" s="1698" t="e">
        <f t="shared" si="0"/>
        <v>#N/A</v>
      </c>
      <c r="E15" s="1699"/>
      <c r="F15" s="319" t="e">
        <f t="shared" si="1"/>
        <v>#N/A</v>
      </c>
      <c r="G15" s="319" t="e">
        <f t="shared" si="2"/>
        <v>#N/A</v>
      </c>
      <c r="H15" s="520"/>
      <c r="I15" s="6"/>
    </row>
    <row r="16" spans="1:13" x14ac:dyDescent="0.2">
      <c r="A16" s="231"/>
      <c r="B16" s="923"/>
      <c r="C16" s="98"/>
      <c r="D16" s="1698" t="e">
        <f t="shared" si="0"/>
        <v>#N/A</v>
      </c>
      <c r="E16" s="1699"/>
      <c r="F16" s="319" t="e">
        <f t="shared" si="1"/>
        <v>#N/A</v>
      </c>
      <c r="G16" s="319" t="e">
        <f t="shared" si="2"/>
        <v>#N/A</v>
      </c>
      <c r="H16" s="521"/>
      <c r="I16" s="6"/>
    </row>
    <row r="17" spans="1:9" x14ac:dyDescent="0.2">
      <c r="A17" s="231"/>
      <c r="B17" s="923" t="str">
        <f t="shared" ref="B17:B28" si="3">IF(A17="Fugitive", "Fugitive", RIGHT(A17,4))</f>
        <v/>
      </c>
      <c r="C17" s="98"/>
      <c r="D17" s="1698" t="e">
        <f t="shared" si="0"/>
        <v>#N/A</v>
      </c>
      <c r="E17" s="1699"/>
      <c r="F17" s="319" t="e">
        <f t="shared" si="1"/>
        <v>#N/A</v>
      </c>
      <c r="G17" s="319" t="e">
        <f t="shared" si="2"/>
        <v>#N/A</v>
      </c>
      <c r="H17" s="520"/>
      <c r="I17" s="6"/>
    </row>
    <row r="18" spans="1:9" x14ac:dyDescent="0.2">
      <c r="A18" s="231"/>
      <c r="B18" s="923" t="str">
        <f t="shared" si="3"/>
        <v/>
      </c>
      <c r="C18" s="98"/>
      <c r="D18" s="1698" t="e">
        <f t="shared" si="0"/>
        <v>#N/A</v>
      </c>
      <c r="E18" s="1699"/>
      <c r="F18" s="319" t="e">
        <f t="shared" si="1"/>
        <v>#N/A</v>
      </c>
      <c r="G18" s="319" t="e">
        <f t="shared" si="2"/>
        <v>#N/A</v>
      </c>
      <c r="H18" s="520"/>
      <c r="I18" s="6"/>
    </row>
    <row r="19" spans="1:9" x14ac:dyDescent="0.2">
      <c r="A19" s="231"/>
      <c r="B19" s="923" t="str">
        <f t="shared" si="3"/>
        <v/>
      </c>
      <c r="C19" s="98"/>
      <c r="D19" s="1698" t="e">
        <f t="shared" si="0"/>
        <v>#N/A</v>
      </c>
      <c r="E19" s="1699"/>
      <c r="F19" s="319" t="e">
        <f t="shared" si="1"/>
        <v>#N/A</v>
      </c>
      <c r="G19" s="319" t="e">
        <f t="shared" si="2"/>
        <v>#N/A</v>
      </c>
      <c r="H19" s="520"/>
      <c r="I19" s="6"/>
    </row>
    <row r="20" spans="1:9" x14ac:dyDescent="0.2">
      <c r="A20" s="231"/>
      <c r="B20" s="923" t="str">
        <f t="shared" si="3"/>
        <v/>
      </c>
      <c r="C20" s="98"/>
      <c r="D20" s="1698" t="e">
        <f t="shared" si="0"/>
        <v>#N/A</v>
      </c>
      <c r="E20" s="1699"/>
      <c r="F20" s="319" t="e">
        <f t="shared" si="1"/>
        <v>#N/A</v>
      </c>
      <c r="G20" s="319" t="e">
        <f t="shared" si="2"/>
        <v>#N/A</v>
      </c>
      <c r="H20" s="520"/>
      <c r="I20" s="6"/>
    </row>
    <row r="21" spans="1:9" x14ac:dyDescent="0.2">
      <c r="A21" s="231"/>
      <c r="B21" s="923" t="str">
        <f t="shared" si="3"/>
        <v/>
      </c>
      <c r="C21" s="98"/>
      <c r="D21" s="1698" t="e">
        <f t="shared" si="0"/>
        <v>#N/A</v>
      </c>
      <c r="E21" s="1699"/>
      <c r="F21" s="319" t="e">
        <f t="shared" si="1"/>
        <v>#N/A</v>
      </c>
      <c r="G21" s="319" t="e">
        <f t="shared" si="2"/>
        <v>#N/A</v>
      </c>
      <c r="H21" s="520"/>
      <c r="I21" s="6"/>
    </row>
    <row r="22" spans="1:9" x14ac:dyDescent="0.2">
      <c r="A22" s="231"/>
      <c r="B22" s="923" t="str">
        <f t="shared" si="3"/>
        <v/>
      </c>
      <c r="C22" s="98"/>
      <c r="D22" s="1698" t="e">
        <f t="shared" si="0"/>
        <v>#N/A</v>
      </c>
      <c r="E22" s="1699"/>
      <c r="F22" s="319" t="e">
        <f t="shared" si="1"/>
        <v>#N/A</v>
      </c>
      <c r="G22" s="319" t="e">
        <f t="shared" si="2"/>
        <v>#N/A</v>
      </c>
      <c r="H22" s="520"/>
      <c r="I22" s="6"/>
    </row>
    <row r="23" spans="1:9" x14ac:dyDescent="0.2">
      <c r="A23" s="231"/>
      <c r="B23" s="923" t="str">
        <f t="shared" si="3"/>
        <v/>
      </c>
      <c r="C23" s="384"/>
      <c r="D23" s="1698" t="e">
        <f t="shared" si="0"/>
        <v>#N/A</v>
      </c>
      <c r="E23" s="1699"/>
      <c r="F23" s="319" t="e">
        <f t="shared" si="1"/>
        <v>#N/A</v>
      </c>
      <c r="G23" s="319" t="e">
        <f t="shared" si="2"/>
        <v>#N/A</v>
      </c>
      <c r="H23" s="520"/>
      <c r="I23" s="6"/>
    </row>
    <row r="24" spans="1:9" x14ac:dyDescent="0.2">
      <c r="A24" s="231"/>
      <c r="B24" s="923" t="str">
        <f t="shared" si="3"/>
        <v/>
      </c>
      <c r="C24" s="384"/>
      <c r="D24" s="1698" t="e">
        <f t="shared" si="0"/>
        <v>#N/A</v>
      </c>
      <c r="E24" s="1699"/>
      <c r="F24" s="319" t="e">
        <f t="shared" si="1"/>
        <v>#N/A</v>
      </c>
      <c r="G24" s="319" t="e">
        <f t="shared" si="2"/>
        <v>#N/A</v>
      </c>
      <c r="H24" s="520"/>
      <c r="I24" s="6"/>
    </row>
    <row r="25" spans="1:9" x14ac:dyDescent="0.2">
      <c r="A25" s="231"/>
      <c r="B25" s="923" t="str">
        <f t="shared" si="3"/>
        <v/>
      </c>
      <c r="C25" s="384"/>
      <c r="D25" s="1698" t="e">
        <f t="shared" si="0"/>
        <v>#N/A</v>
      </c>
      <c r="E25" s="1699"/>
      <c r="F25" s="319" t="e">
        <f t="shared" si="1"/>
        <v>#N/A</v>
      </c>
      <c r="G25" s="319" t="e">
        <f t="shared" si="2"/>
        <v>#N/A</v>
      </c>
      <c r="H25" s="520"/>
      <c r="I25" s="6"/>
    </row>
    <row r="26" spans="1:9" x14ac:dyDescent="0.2">
      <c r="A26" s="231"/>
      <c r="B26" s="923" t="str">
        <f t="shared" si="3"/>
        <v/>
      </c>
      <c r="C26" s="384"/>
      <c r="D26" s="1698" t="e">
        <f t="shared" si="0"/>
        <v>#N/A</v>
      </c>
      <c r="E26" s="1699"/>
      <c r="F26" s="319" t="e">
        <f t="shared" si="1"/>
        <v>#N/A</v>
      </c>
      <c r="G26" s="319" t="e">
        <f t="shared" si="2"/>
        <v>#N/A</v>
      </c>
      <c r="H26" s="520"/>
      <c r="I26" s="6"/>
    </row>
    <row r="27" spans="1:9" x14ac:dyDescent="0.2">
      <c r="A27" s="231"/>
      <c r="B27" s="923" t="str">
        <f t="shared" si="3"/>
        <v/>
      </c>
      <c r="C27" s="384"/>
      <c r="D27" s="1698" t="e">
        <f t="shared" si="0"/>
        <v>#N/A</v>
      </c>
      <c r="E27" s="1699"/>
      <c r="F27" s="319" t="e">
        <f t="shared" si="1"/>
        <v>#N/A</v>
      </c>
      <c r="G27" s="319" t="e">
        <f t="shared" si="2"/>
        <v>#N/A</v>
      </c>
      <c r="H27" s="520"/>
      <c r="I27" s="6"/>
    </row>
    <row r="28" spans="1:9" ht="13.5" thickBot="1" x14ac:dyDescent="0.25">
      <c r="A28" s="233"/>
      <c r="B28" s="924" t="str">
        <f t="shared" si="3"/>
        <v/>
      </c>
      <c r="C28" s="245"/>
      <c r="D28" s="1693" t="e">
        <f t="shared" si="0"/>
        <v>#N/A</v>
      </c>
      <c r="E28" s="1694"/>
      <c r="F28" s="359" t="e">
        <f t="shared" si="1"/>
        <v>#N/A</v>
      </c>
      <c r="G28" s="359" t="e">
        <f t="shared" si="2"/>
        <v>#N/A</v>
      </c>
      <c r="H28" s="522"/>
      <c r="I28" s="6"/>
    </row>
    <row r="29" spans="1:9" ht="13.5" thickTop="1" x14ac:dyDescent="0.2">
      <c r="A29" s="6"/>
      <c r="B29" s="9"/>
      <c r="C29" s="9"/>
      <c r="D29" s="9"/>
      <c r="E29" s="9"/>
      <c r="F29" s="9"/>
      <c r="G29" s="15"/>
      <c r="H29" s="6"/>
      <c r="I29" s="6"/>
    </row>
    <row r="30" spans="1:9" ht="13.5" thickBot="1" x14ac:dyDescent="0.25">
      <c r="A30" s="6"/>
      <c r="B30" s="9"/>
      <c r="C30" s="9"/>
      <c r="D30" s="9"/>
      <c r="E30" s="9"/>
      <c r="F30" s="9"/>
      <c r="G30" s="15"/>
      <c r="H30" s="6"/>
      <c r="I30" s="6"/>
    </row>
    <row r="31" spans="1:9" ht="14.25" thickTop="1" thickBot="1" x14ac:dyDescent="0.25">
      <c r="A31" s="6"/>
      <c r="B31" s="6"/>
      <c r="C31" s="311" t="s">
        <v>653</v>
      </c>
      <c r="D31" s="1695" t="s">
        <v>792</v>
      </c>
      <c r="E31" s="1696"/>
      <c r="F31" s="318" t="s">
        <v>793</v>
      </c>
      <c r="G31" s="365" t="s">
        <v>889</v>
      </c>
      <c r="H31" s="6"/>
      <c r="I31" s="6"/>
    </row>
    <row r="32" spans="1:9" x14ac:dyDescent="0.2">
      <c r="A32" s="6"/>
      <c r="B32" s="6"/>
      <c r="C32" s="330">
        <v>1</v>
      </c>
      <c r="D32" s="1697" t="str">
        <f t="shared" ref="D32:D61" si="4">VLOOKUP($C32, $A$133:$N$162,2)</f>
        <v>BOILER &gt; 100 MMBTU/HR</v>
      </c>
      <c r="E32" s="1697"/>
      <c r="F32" s="511" t="str">
        <f>VLOOKUP($C32, $A$133:$N$162,3)</f>
        <v>NATURAL GAS</v>
      </c>
      <c r="G32" s="512" t="str">
        <f>VLOOKUP($C32, $A$133:$N$162,4)</f>
        <v>1-02-006-01</v>
      </c>
      <c r="H32" s="6"/>
      <c r="I32" s="6"/>
    </row>
    <row r="33" spans="1:9" x14ac:dyDescent="0.2">
      <c r="A33" s="6"/>
      <c r="B33" s="6"/>
      <c r="C33" s="334">
        <v>2</v>
      </c>
      <c r="D33" s="1691" t="str">
        <f t="shared" si="4"/>
        <v>BOILER 10 - 100  MMBTU/HR</v>
      </c>
      <c r="E33" s="1691"/>
      <c r="F33" s="513" t="str">
        <f t="shared" ref="F33:F61" si="5">VLOOKUP($C33, $A$133:$N$162,3)</f>
        <v>NATURAL GAS</v>
      </c>
      <c r="G33" s="514" t="str">
        <f t="shared" ref="G33:G61" si="6">VLOOKUP($C33, $A$133:$N$162,4)</f>
        <v>1-02-006-02</v>
      </c>
      <c r="H33" s="6"/>
      <c r="I33" s="6"/>
    </row>
    <row r="34" spans="1:9" x14ac:dyDescent="0.2">
      <c r="A34" s="6"/>
      <c r="B34" s="6"/>
      <c r="C34" s="334">
        <v>3</v>
      </c>
      <c r="D34" s="1691" t="str">
        <f t="shared" si="4"/>
        <v>BOILER &lt;10 MMBTU/HR</v>
      </c>
      <c r="E34" s="1691"/>
      <c r="F34" s="513" t="str">
        <f t="shared" si="5"/>
        <v>NATURAL GAS</v>
      </c>
      <c r="G34" s="514" t="str">
        <f t="shared" si="6"/>
        <v>1-02-006-03</v>
      </c>
      <c r="H34" s="6"/>
      <c r="I34" s="6"/>
    </row>
    <row r="35" spans="1:9" x14ac:dyDescent="0.2">
      <c r="A35" s="6"/>
      <c r="B35" s="6"/>
      <c r="C35" s="334">
        <v>4</v>
      </c>
      <c r="D35" s="1691" t="str">
        <f t="shared" si="4"/>
        <v>BOILER, COGENERATION</v>
      </c>
      <c r="E35" s="1691"/>
      <c r="F35" s="513" t="str">
        <f t="shared" si="5"/>
        <v>NATURAL GAS</v>
      </c>
      <c r="G35" s="514" t="str">
        <f t="shared" si="6"/>
        <v>1-02-006-06</v>
      </c>
      <c r="H35" s="6"/>
      <c r="I35" s="6"/>
    </row>
    <row r="36" spans="1:9" x14ac:dyDescent="0.2">
      <c r="A36" s="6"/>
      <c r="B36" s="6"/>
      <c r="C36" s="334">
        <v>5</v>
      </c>
      <c r="D36" s="1691" t="str">
        <f t="shared" si="4"/>
        <v>BOILER</v>
      </c>
      <c r="E36" s="1691"/>
      <c r="F36" s="513" t="str">
        <f t="shared" si="5"/>
        <v>FUEL OIL #2 @ 0.5 % S</v>
      </c>
      <c r="G36" s="514" t="str">
        <f t="shared" si="6"/>
        <v>1-02-005-01</v>
      </c>
      <c r="H36" s="6"/>
      <c r="I36" s="6"/>
    </row>
    <row r="37" spans="1:9" x14ac:dyDescent="0.2">
      <c r="A37" s="6"/>
      <c r="B37" s="6"/>
      <c r="C37" s="334">
        <v>6</v>
      </c>
      <c r="D37" s="1691" t="str">
        <f t="shared" si="4"/>
        <v>BOILER</v>
      </c>
      <c r="E37" s="1691"/>
      <c r="F37" s="513" t="str">
        <f t="shared" si="5"/>
        <v>FUEL OIL #2 @ 0.05 % S</v>
      </c>
      <c r="G37" s="514" t="str">
        <f t="shared" si="6"/>
        <v>1-02-005-01</v>
      </c>
      <c r="H37" s="6"/>
      <c r="I37" s="6"/>
    </row>
    <row r="38" spans="1:9" x14ac:dyDescent="0.2">
      <c r="A38" s="6"/>
      <c r="B38" s="6"/>
      <c r="C38" s="334">
        <v>7</v>
      </c>
      <c r="D38" s="1691" t="str">
        <f t="shared" si="4"/>
        <v>BOILER</v>
      </c>
      <c r="E38" s="1691"/>
      <c r="F38" s="513" t="str">
        <f t="shared" si="5"/>
        <v>PROPANE, LPG</v>
      </c>
      <c r="G38" s="514" t="str">
        <f t="shared" si="6"/>
        <v>1-02-010-02</v>
      </c>
      <c r="H38" s="6"/>
      <c r="I38" s="6"/>
    </row>
    <row r="39" spans="1:9" x14ac:dyDescent="0.2">
      <c r="A39" s="6"/>
      <c r="B39" s="6"/>
      <c r="C39" s="334">
        <v>8</v>
      </c>
      <c r="D39" s="1691" t="str">
        <f t="shared" si="4"/>
        <v>SPACE HEATER</v>
      </c>
      <c r="E39" s="1691"/>
      <c r="F39" s="513" t="str">
        <f t="shared" si="5"/>
        <v>NATURAL GAS</v>
      </c>
      <c r="G39" s="514" t="str">
        <f t="shared" si="6"/>
        <v>1-05-001-06</v>
      </c>
      <c r="H39" s="6"/>
      <c r="I39" s="6"/>
    </row>
    <row r="40" spans="1:9" x14ac:dyDescent="0.2">
      <c r="A40" s="6"/>
      <c r="B40" s="6"/>
      <c r="C40" s="334">
        <v>9</v>
      </c>
      <c r="D40" s="1691" t="str">
        <f t="shared" si="4"/>
        <v>SPACE HEATER</v>
      </c>
      <c r="E40" s="1691"/>
      <c r="F40" s="513" t="str">
        <f t="shared" si="5"/>
        <v>FUEL OIL #2 @ 0.5 % S</v>
      </c>
      <c r="G40" s="514" t="str">
        <f t="shared" si="6"/>
        <v>1-05-001-05</v>
      </c>
      <c r="H40" s="6"/>
      <c r="I40" s="6"/>
    </row>
    <row r="41" spans="1:9" x14ac:dyDescent="0.2">
      <c r="A41" s="6"/>
      <c r="B41" s="6"/>
      <c r="C41" s="334">
        <v>10</v>
      </c>
      <c r="D41" s="1691" t="str">
        <f t="shared" si="4"/>
        <v>SPACE HEATER</v>
      </c>
      <c r="E41" s="1691"/>
      <c r="F41" s="513" t="str">
        <f t="shared" si="5"/>
        <v>FUEL OIL #2 @ 0.05 % S</v>
      </c>
      <c r="G41" s="514" t="str">
        <f t="shared" si="6"/>
        <v>1-05-001-05</v>
      </c>
      <c r="H41" s="6"/>
      <c r="I41" s="6"/>
    </row>
    <row r="42" spans="1:9" x14ac:dyDescent="0.2">
      <c r="A42" s="6"/>
      <c r="B42" s="6"/>
      <c r="C42" s="334">
        <v>11</v>
      </c>
      <c r="D42" s="1691" t="str">
        <f t="shared" si="4"/>
        <v>SPACE HEATER</v>
      </c>
      <c r="E42" s="1691"/>
      <c r="F42" s="513" t="str">
        <f t="shared" si="5"/>
        <v>PROPANE, LPG</v>
      </c>
      <c r="G42" s="514" t="str">
        <f t="shared" si="6"/>
        <v>1-05-001-10</v>
      </c>
      <c r="H42" s="6"/>
      <c r="I42" s="6"/>
    </row>
    <row r="43" spans="1:9" x14ac:dyDescent="0.2">
      <c r="A43" s="6"/>
      <c r="B43" s="6"/>
      <c r="C43" s="334">
        <v>12</v>
      </c>
      <c r="D43" s="1691" t="str">
        <f t="shared" si="4"/>
        <v>INDUSTRIAL PROCESS</v>
      </c>
      <c r="E43" s="1691"/>
      <c r="F43" s="513" t="str">
        <f t="shared" si="5"/>
        <v>NATURAL GAS</v>
      </c>
      <c r="G43" s="514" t="str">
        <f t="shared" si="6"/>
        <v>3-05-900-03</v>
      </c>
      <c r="H43" s="6"/>
      <c r="I43" s="6"/>
    </row>
    <row r="44" spans="1:9" x14ac:dyDescent="0.2">
      <c r="A44" s="6"/>
      <c r="B44" s="6"/>
      <c r="C44" s="334">
        <v>13</v>
      </c>
      <c r="D44" s="1691" t="str">
        <f t="shared" si="4"/>
        <v>INDUSTRIAL PROCESS</v>
      </c>
      <c r="E44" s="1691"/>
      <c r="F44" s="513" t="str">
        <f t="shared" si="5"/>
        <v>FUEL OIL #2 @ 0.5 % S</v>
      </c>
      <c r="G44" s="514" t="str">
        <f t="shared" si="6"/>
        <v>3-05-900-01</v>
      </c>
      <c r="H44" s="6"/>
      <c r="I44" s="6"/>
    </row>
    <row r="45" spans="1:9" x14ac:dyDescent="0.2">
      <c r="A45" s="6"/>
      <c r="B45" s="6"/>
      <c r="C45" s="334">
        <v>14</v>
      </c>
      <c r="D45" s="1691" t="str">
        <f t="shared" si="4"/>
        <v>INDUSTRIAL PROCESS</v>
      </c>
      <c r="E45" s="1691"/>
      <c r="F45" s="513" t="str">
        <f t="shared" si="5"/>
        <v>FUEL OIL #2 @ 0.05 % S</v>
      </c>
      <c r="G45" s="514" t="str">
        <f t="shared" si="6"/>
        <v>3-05-900-01</v>
      </c>
      <c r="H45" s="6"/>
      <c r="I45" s="6"/>
    </row>
    <row r="46" spans="1:9" x14ac:dyDescent="0.2">
      <c r="A46" s="6"/>
      <c r="B46" s="6"/>
      <c r="C46" s="334">
        <v>15</v>
      </c>
      <c r="D46" s="1691" t="str">
        <f t="shared" si="4"/>
        <v>INDUSTRIAL PROCESS</v>
      </c>
      <c r="E46" s="1691"/>
      <c r="F46" s="513" t="str">
        <f t="shared" si="5"/>
        <v>PROPANE, LPG</v>
      </c>
      <c r="G46" s="514" t="str">
        <f t="shared" si="6"/>
        <v>3-05-900-99</v>
      </c>
      <c r="H46" s="6"/>
      <c r="I46" s="6"/>
    </row>
    <row r="47" spans="1:9" x14ac:dyDescent="0.2">
      <c r="A47" s="6"/>
      <c r="B47" s="6"/>
      <c r="C47" s="334">
        <v>16</v>
      </c>
      <c r="D47" s="1691" t="str">
        <f t="shared" si="4"/>
        <v>I. C. ENGINES</v>
      </c>
      <c r="E47" s="1691"/>
      <c r="F47" s="513" t="str">
        <f t="shared" si="5"/>
        <v>NATURAL GAS</v>
      </c>
      <c r="G47" s="514" t="str">
        <f t="shared" si="6"/>
        <v>2-03-002-04</v>
      </c>
      <c r="H47" s="6"/>
      <c r="I47" s="6"/>
    </row>
    <row r="48" spans="1:9" x14ac:dyDescent="0.2">
      <c r="A48" s="6"/>
      <c r="B48" s="6"/>
      <c r="C48" s="334">
        <v>17</v>
      </c>
      <c r="D48" s="1691" t="str">
        <f t="shared" si="4"/>
        <v>I. C. ENGINES</v>
      </c>
      <c r="E48" s="1691"/>
      <c r="F48" s="513" t="str">
        <f t="shared" si="5"/>
        <v>FUEL OIL #2 @ 0.5 % S</v>
      </c>
      <c r="G48" s="514" t="str">
        <f t="shared" si="6"/>
        <v>2-02-017-xx</v>
      </c>
      <c r="H48" s="6"/>
      <c r="I48" s="6"/>
    </row>
    <row r="49" spans="1:13" x14ac:dyDescent="0.2">
      <c r="A49" s="6"/>
      <c r="B49" s="6"/>
      <c r="C49" s="334">
        <v>18</v>
      </c>
      <c r="D49" s="1691" t="str">
        <f t="shared" si="4"/>
        <v>I. C. ENGINES</v>
      </c>
      <c r="E49" s="1691"/>
      <c r="F49" s="513" t="str">
        <f t="shared" si="5"/>
        <v>FUEL OIL #2 @ 0.05 % S</v>
      </c>
      <c r="G49" s="514" t="str">
        <f t="shared" si="6"/>
        <v>2-02-017-xx</v>
      </c>
      <c r="H49" s="6"/>
      <c r="I49" s="6"/>
    </row>
    <row r="50" spans="1:13" x14ac:dyDescent="0.2">
      <c r="A50" s="6"/>
      <c r="B50" s="6"/>
      <c r="C50" s="334">
        <v>19</v>
      </c>
      <c r="D50" s="1691" t="str">
        <f t="shared" si="4"/>
        <v>I. C. ENGINES</v>
      </c>
      <c r="E50" s="1691"/>
      <c r="F50" s="513" t="str">
        <f t="shared" si="5"/>
        <v>PROPANE, LPG</v>
      </c>
      <c r="G50" s="514" t="str">
        <f t="shared" si="6"/>
        <v>2-02-017-xx</v>
      </c>
      <c r="H50" s="6"/>
      <c r="I50" s="6"/>
    </row>
    <row r="51" spans="1:13" x14ac:dyDescent="0.2">
      <c r="A51" s="6"/>
      <c r="B51" s="6"/>
      <c r="C51" s="334">
        <v>20</v>
      </c>
      <c r="D51" s="1691" t="str">
        <f t="shared" si="4"/>
        <v>I. C. ENGINES</v>
      </c>
      <c r="E51" s="1691"/>
      <c r="F51" s="513" t="str">
        <f t="shared" si="5"/>
        <v>GASOLINE</v>
      </c>
      <c r="G51" s="514" t="str">
        <f t="shared" si="6"/>
        <v>2-02-017-20</v>
      </c>
      <c r="H51" s="6"/>
      <c r="I51" s="6"/>
    </row>
    <row r="52" spans="1:13" x14ac:dyDescent="0.2">
      <c r="A52" s="6"/>
      <c r="B52" s="6"/>
      <c r="C52" s="334">
        <v>21</v>
      </c>
      <c r="D52" s="1691" t="str">
        <f t="shared" si="4"/>
        <v>GAS TURBINES</v>
      </c>
      <c r="E52" s="1691"/>
      <c r="F52" s="513" t="str">
        <f t="shared" si="5"/>
        <v>NATURAL GAS</v>
      </c>
      <c r="G52" s="514" t="str">
        <f t="shared" si="6"/>
        <v>2-02-002-01</v>
      </c>
      <c r="H52" s="6"/>
      <c r="I52" s="6"/>
    </row>
    <row r="53" spans="1:13" x14ac:dyDescent="0.2">
      <c r="A53" s="6"/>
      <c r="B53" s="6"/>
      <c r="C53" s="334">
        <v>22</v>
      </c>
      <c r="D53" s="1691" t="str">
        <f t="shared" si="4"/>
        <v>GAS TURBINES - COGEN.</v>
      </c>
      <c r="E53" s="1691"/>
      <c r="F53" s="513" t="str">
        <f t="shared" si="5"/>
        <v>NATURAL GAS</v>
      </c>
      <c r="G53" s="514" t="str">
        <f t="shared" si="6"/>
        <v>2-02-002-03</v>
      </c>
      <c r="H53" s="6"/>
      <c r="I53" s="6"/>
    </row>
    <row r="54" spans="1:13" x14ac:dyDescent="0.2">
      <c r="A54" s="6"/>
      <c r="B54" s="6"/>
      <c r="C54" s="334">
        <v>23</v>
      </c>
      <c r="D54" s="1691" t="str">
        <f t="shared" si="4"/>
        <v>GAS TURBINE</v>
      </c>
      <c r="E54" s="1691"/>
      <c r="F54" s="513" t="str">
        <f t="shared" si="5"/>
        <v>FUEL OIL #2 @ 0.5 % S</v>
      </c>
      <c r="G54" s="514" t="str">
        <f t="shared" si="6"/>
        <v>2-02-001-01</v>
      </c>
      <c r="H54" s="6"/>
      <c r="I54" s="6"/>
    </row>
    <row r="55" spans="1:13" x14ac:dyDescent="0.2">
      <c r="A55" s="6"/>
      <c r="B55" s="6"/>
      <c r="C55" s="334">
        <v>24</v>
      </c>
      <c r="D55" s="1691" t="str">
        <f t="shared" si="4"/>
        <v>GAS TURBINE</v>
      </c>
      <c r="E55" s="1691"/>
      <c r="F55" s="513" t="str">
        <f t="shared" si="5"/>
        <v>FUEL OIL #2 @ 0.05 % S</v>
      </c>
      <c r="G55" s="514" t="str">
        <f t="shared" si="6"/>
        <v>2-02-001-01</v>
      </c>
      <c r="H55" s="6"/>
      <c r="I55" s="6"/>
    </row>
    <row r="56" spans="1:13" x14ac:dyDescent="0.2">
      <c r="A56" s="6"/>
      <c r="B56" s="6"/>
      <c r="C56" s="338">
        <v>25</v>
      </c>
      <c r="D56" s="1691" t="str">
        <f t="shared" si="4"/>
        <v>User defined, see  Worksheet "SFB"</v>
      </c>
      <c r="E56" s="1691"/>
      <c r="F56" s="513">
        <f t="shared" si="5"/>
        <v>0</v>
      </c>
      <c r="G56" s="514">
        <f t="shared" si="6"/>
        <v>0</v>
      </c>
      <c r="H56" s="6"/>
      <c r="I56" s="6"/>
    </row>
    <row r="57" spans="1:13" x14ac:dyDescent="0.2">
      <c r="A57" s="6"/>
      <c r="B57" s="6"/>
      <c r="C57" s="338">
        <v>26</v>
      </c>
      <c r="D57" s="1691" t="str">
        <f t="shared" si="4"/>
        <v>User defined, see  Worksheet "SFB"</v>
      </c>
      <c r="E57" s="1691"/>
      <c r="F57" s="513">
        <f t="shared" si="5"/>
        <v>0</v>
      </c>
      <c r="G57" s="514">
        <f t="shared" si="6"/>
        <v>0</v>
      </c>
      <c r="H57" s="6"/>
      <c r="I57" s="6"/>
    </row>
    <row r="58" spans="1:13" x14ac:dyDescent="0.2">
      <c r="A58" s="6"/>
      <c r="B58" s="6"/>
      <c r="C58" s="338">
        <v>27</v>
      </c>
      <c r="D58" s="1691" t="str">
        <f t="shared" si="4"/>
        <v>User defined, see  Worksheet "SFB"</v>
      </c>
      <c r="E58" s="1691"/>
      <c r="F58" s="513">
        <f t="shared" si="5"/>
        <v>0</v>
      </c>
      <c r="G58" s="514">
        <f t="shared" si="6"/>
        <v>0</v>
      </c>
      <c r="H58" s="6"/>
      <c r="I58" s="6"/>
    </row>
    <row r="59" spans="1:13" x14ac:dyDescent="0.2">
      <c r="A59" s="6"/>
      <c r="B59" s="6"/>
      <c r="C59" s="338">
        <v>28</v>
      </c>
      <c r="D59" s="1691" t="str">
        <f t="shared" si="4"/>
        <v>User defined, see  Worksheet "SFB"</v>
      </c>
      <c r="E59" s="1691"/>
      <c r="F59" s="513">
        <f t="shared" si="5"/>
        <v>0</v>
      </c>
      <c r="G59" s="514">
        <f t="shared" si="6"/>
        <v>0</v>
      </c>
      <c r="H59" s="6"/>
      <c r="I59" s="6"/>
    </row>
    <row r="60" spans="1:13" x14ac:dyDescent="0.2">
      <c r="A60" s="6"/>
      <c r="B60" s="6"/>
      <c r="C60" s="338">
        <v>29</v>
      </c>
      <c r="D60" s="1691" t="str">
        <f t="shared" si="4"/>
        <v>User defined, see  Worksheet "SFB"</v>
      </c>
      <c r="E60" s="1691"/>
      <c r="F60" s="513">
        <f t="shared" si="5"/>
        <v>0</v>
      </c>
      <c r="G60" s="514">
        <f t="shared" si="6"/>
        <v>0</v>
      </c>
      <c r="H60" s="6"/>
      <c r="I60" s="6"/>
    </row>
    <row r="61" spans="1:13" ht="13.5" thickBot="1" x14ac:dyDescent="0.25">
      <c r="A61" s="6"/>
      <c r="B61" s="6"/>
      <c r="C61" s="343">
        <v>30</v>
      </c>
      <c r="D61" s="1692" t="str">
        <f t="shared" si="4"/>
        <v>User defined, see  Worksheet "SFB"</v>
      </c>
      <c r="E61" s="1692"/>
      <c r="F61" s="515">
        <f t="shared" si="5"/>
        <v>0</v>
      </c>
      <c r="G61" s="516">
        <f t="shared" si="6"/>
        <v>0</v>
      </c>
      <c r="H61" s="6"/>
      <c r="I61" s="6"/>
    </row>
    <row r="62" spans="1:13" ht="13.5" thickTop="1" x14ac:dyDescent="0.2">
      <c r="A62" s="6"/>
      <c r="B62" s="9"/>
      <c r="C62" s="9"/>
      <c r="D62" s="9"/>
      <c r="E62" s="9"/>
      <c r="F62" s="9"/>
      <c r="G62" s="15"/>
      <c r="H62" s="6"/>
      <c r="I62" s="6"/>
    </row>
    <row r="63" spans="1:13" ht="13.5" thickBot="1" x14ac:dyDescent="0.25">
      <c r="A63" s="62"/>
      <c r="B63" s="69"/>
      <c r="C63" s="69"/>
      <c r="D63" s="69"/>
      <c r="E63" s="69"/>
      <c r="F63" s="69"/>
      <c r="G63" s="72"/>
      <c r="H63" s="62"/>
      <c r="I63" s="62"/>
      <c r="J63" s="919"/>
      <c r="K63" s="919"/>
      <c r="L63" s="919"/>
      <c r="M63" s="919"/>
    </row>
    <row r="64" spans="1:13" x14ac:dyDescent="0.2">
      <c r="I64" s="925"/>
      <c r="J64" s="925"/>
      <c r="K64" s="925"/>
      <c r="L64" s="925"/>
      <c r="M64" s="925"/>
    </row>
    <row r="65" spans="1:13" ht="33" x14ac:dyDescent="0.45">
      <c r="A65" s="1231" t="s">
        <v>592</v>
      </c>
      <c r="B65" s="1231"/>
      <c r="C65" s="1231"/>
      <c r="D65" s="1231"/>
      <c r="E65" s="1231"/>
      <c r="F65" s="1231"/>
      <c r="G65" s="1231"/>
      <c r="H65" s="1231"/>
      <c r="I65" s="1231"/>
      <c r="J65" s="1231"/>
    </row>
    <row r="67" spans="1:13" x14ac:dyDescent="0.2">
      <c r="A67" s="6" t="s">
        <v>108</v>
      </c>
      <c r="B67" s="9"/>
      <c r="C67" s="7"/>
      <c r="D67" s="33"/>
      <c r="E67" s="33"/>
      <c r="F67" s="33"/>
      <c r="G67" s="10"/>
      <c r="H67" s="10"/>
      <c r="I67" s="10"/>
      <c r="J67" s="10"/>
      <c r="K67" s="10"/>
      <c r="L67" s="6"/>
      <c r="M67" s="6"/>
    </row>
    <row r="68" spans="1:13" ht="13.5" thickBot="1" x14ac:dyDescent="0.25">
      <c r="A68" s="6"/>
      <c r="B68" s="9"/>
      <c r="C68" s="9"/>
      <c r="D68" s="9"/>
      <c r="E68" s="10"/>
      <c r="F68" s="10"/>
      <c r="G68" s="10"/>
      <c r="H68" s="10"/>
      <c r="I68" s="10"/>
      <c r="J68" s="10"/>
      <c r="K68" s="10"/>
      <c r="L68" s="6"/>
      <c r="M68" s="6"/>
    </row>
    <row r="69" spans="1:13" ht="13.5" thickTop="1" x14ac:dyDescent="0.2">
      <c r="A69" s="110" t="s">
        <v>926</v>
      </c>
      <c r="B69" s="108" t="s">
        <v>109</v>
      </c>
      <c r="C69" s="1189" t="s">
        <v>792</v>
      </c>
      <c r="D69" s="1263"/>
      <c r="E69" s="108" t="s">
        <v>927</v>
      </c>
      <c r="F69" s="108" t="s">
        <v>918</v>
      </c>
      <c r="G69" s="1189" t="s">
        <v>805</v>
      </c>
      <c r="H69" s="1263"/>
      <c r="I69" s="1263"/>
      <c r="J69" s="1263"/>
      <c r="K69" s="1263"/>
      <c r="L69" s="1263"/>
      <c r="M69" s="1266"/>
    </row>
    <row r="70" spans="1:13" x14ac:dyDescent="0.2">
      <c r="A70" s="198"/>
      <c r="B70" s="35"/>
      <c r="C70" s="1687" t="s">
        <v>793</v>
      </c>
      <c r="D70" s="1688"/>
      <c r="E70" s="35" t="s">
        <v>928</v>
      </c>
      <c r="F70" s="35" t="s">
        <v>919</v>
      </c>
      <c r="G70" s="1681" t="s">
        <v>806</v>
      </c>
      <c r="H70" s="1213"/>
      <c r="I70" s="1213"/>
      <c r="J70" s="1213"/>
      <c r="K70" s="1213"/>
      <c r="L70" s="1213"/>
      <c r="M70" s="1251"/>
    </row>
    <row r="71" spans="1:13" x14ac:dyDescent="0.2">
      <c r="A71" s="386" t="s">
        <v>653</v>
      </c>
      <c r="B71" s="366"/>
      <c r="C71" s="1681"/>
      <c r="D71" s="1686"/>
      <c r="E71" s="26"/>
      <c r="F71" s="35" t="s">
        <v>653</v>
      </c>
      <c r="G71" s="1681" t="s">
        <v>798</v>
      </c>
      <c r="H71" s="1686"/>
      <c r="I71" s="35" t="s">
        <v>392</v>
      </c>
      <c r="J71" s="35" t="s">
        <v>393</v>
      </c>
      <c r="K71" s="35" t="s">
        <v>803</v>
      </c>
      <c r="L71" s="1681" t="s">
        <v>804</v>
      </c>
      <c r="M71" s="1251"/>
    </row>
    <row r="72" spans="1:13" x14ac:dyDescent="0.2">
      <c r="A72" s="144"/>
      <c r="B72" s="26"/>
      <c r="C72" s="1681"/>
      <c r="D72" s="1686"/>
      <c r="E72" s="387" t="s">
        <v>812</v>
      </c>
      <c r="F72" s="35" t="s">
        <v>889</v>
      </c>
      <c r="G72" s="35" t="s">
        <v>587</v>
      </c>
      <c r="H72" s="35" t="s">
        <v>796</v>
      </c>
      <c r="I72" s="26"/>
      <c r="J72" s="26"/>
      <c r="K72" s="26"/>
      <c r="L72" s="35" t="s">
        <v>659</v>
      </c>
      <c r="M72" s="149" t="s">
        <v>796</v>
      </c>
    </row>
    <row r="73" spans="1:13" ht="15" thickBot="1" x14ac:dyDescent="0.3">
      <c r="A73" s="250"/>
      <c r="B73" s="259"/>
      <c r="C73" s="1689"/>
      <c r="D73" s="1690"/>
      <c r="E73" s="259"/>
      <c r="F73" s="367" t="s">
        <v>895</v>
      </c>
      <c r="G73" s="123">
        <v>43101</v>
      </c>
      <c r="H73" s="123" t="s">
        <v>797</v>
      </c>
      <c r="I73" s="123">
        <v>42101</v>
      </c>
      <c r="J73" s="123">
        <v>42603</v>
      </c>
      <c r="K73" s="123">
        <v>42401</v>
      </c>
      <c r="L73" s="123">
        <v>11101</v>
      </c>
      <c r="M73" s="124" t="s">
        <v>809</v>
      </c>
    </row>
    <row r="74" spans="1:13" x14ac:dyDescent="0.2">
      <c r="A74" s="697">
        <f>A14</f>
        <v>0</v>
      </c>
      <c r="B74" s="698">
        <f>B14</f>
        <v>0</v>
      </c>
      <c r="C74" s="1684" t="str">
        <f xml:space="preserve"> VLOOKUP($A75, $A$133:$N$162,2)</f>
        <v>I. C. ENGINES</v>
      </c>
      <c r="D74" s="1685"/>
      <c r="E74" s="699">
        <f>H14</f>
        <v>5</v>
      </c>
      <c r="F74" s="700" t="str">
        <f xml:space="preserve"> VLOOKUP($A75, $A$133:$N$162,4)</f>
        <v>2-02-017-xx</v>
      </c>
      <c r="G74" s="701">
        <f xml:space="preserve"> VLOOKUP($A75, $A$133:$N$162,6)</f>
        <v>37.42</v>
      </c>
      <c r="H74" s="701" t="str">
        <f xml:space="preserve"> VLOOKUP($A75, $A$133:$N$162,7)</f>
        <v>0.884</v>
      </c>
      <c r="I74" s="701">
        <f xml:space="preserve"> VLOOKUP($A75, $A$133:$N$162,9)</f>
        <v>102</v>
      </c>
      <c r="J74" s="701">
        <f xml:space="preserve"> VLOOKUP($A75, $A$133:$N$162,10)</f>
        <v>469</v>
      </c>
      <c r="K74" s="701">
        <f xml:space="preserve"> VLOOKUP($A75, $A$133:$N$162,11)</f>
        <v>15.6</v>
      </c>
      <c r="L74" s="701">
        <f xml:space="preserve"> VLOOKUP($A75, $A$133:$N$162,12)</f>
        <v>33.5</v>
      </c>
      <c r="M74" s="704" t="str">
        <f xml:space="preserve"> VLOOKUP($A75, $A$133:$N$162,13)</f>
        <v>0.976</v>
      </c>
    </row>
    <row r="75" spans="1:13" x14ac:dyDescent="0.2">
      <c r="A75" s="707">
        <f>C14</f>
        <v>17</v>
      </c>
      <c r="B75" s="518"/>
      <c r="C75" s="1678" t="str">
        <f xml:space="preserve"> VLOOKUP($A75, $A$133:$N$162,3)</f>
        <v>FUEL OIL #2 @ 0.5 % S</v>
      </c>
      <c r="D75" s="1679"/>
      <c r="E75" s="706" t="str">
        <f xml:space="preserve"> VLOOKUP($A75, $A$133:$N$162,5)</f>
        <v>1000 GAL</v>
      </c>
      <c r="F75" s="394" t="s">
        <v>658</v>
      </c>
      <c r="G75" s="702">
        <f>IF(ISERROR($E74*G74/2000),0,$E74*G74/2000)</f>
        <v>9.3550000000000008E-2</v>
      </c>
      <c r="H75" s="703">
        <f>IF(ISERROR(G75*H74), 0, G75*H74)</f>
        <v>8.2698200000000013E-2</v>
      </c>
      <c r="I75" s="702">
        <f>IF(ISERROR($E74*I74/2000),0,$E74*I74/2000)</f>
        <v>0.255</v>
      </c>
      <c r="J75" s="702">
        <f>IF(ISERROR($E74*J74/2000),0,$E74*J74/2000)</f>
        <v>1.1725000000000001</v>
      </c>
      <c r="K75" s="702">
        <f>IF(ISERROR($E74*K74/2000),0,$E74*K74/2000)</f>
        <v>3.9E-2</v>
      </c>
      <c r="L75" s="702">
        <f>IF(ISERROR($E74*L74/2000),0,$E74*L74/2000)</f>
        <v>8.3750000000000005E-2</v>
      </c>
      <c r="M75" s="705">
        <f>IF(ISERROR(L75*M74),0,L75*M74)</f>
        <v>8.1740000000000007E-2</v>
      </c>
    </row>
    <row r="76" spans="1:13" x14ac:dyDescent="0.2">
      <c r="A76" s="388"/>
      <c r="B76" s="510"/>
      <c r="C76" s="1680"/>
      <c r="D76" s="1680"/>
      <c r="E76" s="389"/>
      <c r="F76" s="390"/>
      <c r="G76" s="391"/>
      <c r="H76" s="392"/>
      <c r="I76" s="391"/>
      <c r="J76" s="391"/>
      <c r="K76" s="391"/>
      <c r="L76" s="391"/>
      <c r="M76" s="393"/>
    </row>
    <row r="77" spans="1:13" x14ac:dyDescent="0.2">
      <c r="A77" s="697">
        <f>A15</f>
        <v>0</v>
      </c>
      <c r="B77" s="708">
        <f>B15</f>
        <v>0</v>
      </c>
      <c r="C77" s="1682" t="e">
        <f xml:space="preserve"> VLOOKUP($A78, $A$133:$N$162,2)</f>
        <v>#N/A</v>
      </c>
      <c r="D77" s="1683"/>
      <c r="E77" s="699">
        <f>H15</f>
        <v>0</v>
      </c>
      <c r="F77" s="700" t="e">
        <f xml:space="preserve"> VLOOKUP($A78, $A$133:$N$162,4)</f>
        <v>#N/A</v>
      </c>
      <c r="G77" s="701" t="e">
        <f xml:space="preserve"> VLOOKUP($A78, $A$133:$N$162,6)</f>
        <v>#N/A</v>
      </c>
      <c r="H77" s="701" t="e">
        <f xml:space="preserve"> VLOOKUP($A78, $A$133:$N$162,7)</f>
        <v>#N/A</v>
      </c>
      <c r="I77" s="701" t="e">
        <f xml:space="preserve"> VLOOKUP($A78, $A$133:$N$162,9)</f>
        <v>#N/A</v>
      </c>
      <c r="J77" s="701" t="e">
        <f xml:space="preserve"> VLOOKUP($A78, $A$133:$N$162,10)</f>
        <v>#N/A</v>
      </c>
      <c r="K77" s="701" t="e">
        <f xml:space="preserve"> VLOOKUP($A78, $A$133:$N$162,11)</f>
        <v>#N/A</v>
      </c>
      <c r="L77" s="701" t="e">
        <f xml:space="preserve"> VLOOKUP($A78, $A$133:$N$162,12)</f>
        <v>#N/A</v>
      </c>
      <c r="M77" s="704" t="e">
        <f xml:space="preserve"> VLOOKUP($A78, $A$133:$N$162,13)</f>
        <v>#N/A</v>
      </c>
    </row>
    <row r="78" spans="1:13" x14ac:dyDescent="0.2">
      <c r="A78" s="707">
        <f>C15</f>
        <v>0</v>
      </c>
      <c r="B78" s="518"/>
      <c r="C78" s="1678" t="e">
        <f xml:space="preserve"> VLOOKUP($A78, $A$133:$N$162,3)</f>
        <v>#N/A</v>
      </c>
      <c r="D78" s="1679"/>
      <c r="E78" s="706" t="e">
        <f xml:space="preserve"> VLOOKUP($A78, $A$133:$N$162,5)</f>
        <v>#N/A</v>
      </c>
      <c r="F78" s="312" t="s">
        <v>658</v>
      </c>
      <c r="G78" s="709">
        <f>IF(ISERROR($E77*G77/2000),0,$E77*G77/2000)</f>
        <v>0</v>
      </c>
      <c r="H78" s="703">
        <f>IF(ISERROR(G78*H77), 0, G78*H77)</f>
        <v>0</v>
      </c>
      <c r="I78" s="709">
        <f>IF(ISERROR($E77*I77/2000),0,$E77*I77/2000)</f>
        <v>0</v>
      </c>
      <c r="J78" s="709">
        <f>IF(ISERROR($E77*J77/2000),0,$E77*J77/2000)</f>
        <v>0</v>
      </c>
      <c r="K78" s="709">
        <f>IF(ISERROR($E77*K77/2000),0,$E77*K77/2000)</f>
        <v>0</v>
      </c>
      <c r="L78" s="709">
        <f>IF(ISERROR($E77*L77/2000),0,$E77*L77/2000)</f>
        <v>0</v>
      </c>
      <c r="M78" s="705">
        <f>IF(ISERROR(L78*M77),0,L78*M77)</f>
        <v>0</v>
      </c>
    </row>
    <row r="79" spans="1:13" x14ac:dyDescent="0.2">
      <c r="A79" s="388"/>
      <c r="B79" s="510"/>
      <c r="C79" s="1680"/>
      <c r="D79" s="1680"/>
      <c r="E79" s="389"/>
      <c r="F79" s="390"/>
      <c r="G79" s="391"/>
      <c r="H79" s="392"/>
      <c r="I79" s="391"/>
      <c r="J79" s="391"/>
      <c r="K79" s="391"/>
      <c r="L79" s="391"/>
      <c r="M79" s="393"/>
    </row>
    <row r="80" spans="1:13" x14ac:dyDescent="0.2">
      <c r="A80" s="697">
        <f>A16</f>
        <v>0</v>
      </c>
      <c r="B80" s="708">
        <f>B16</f>
        <v>0</v>
      </c>
      <c r="C80" s="1682" t="e">
        <f xml:space="preserve"> VLOOKUP($A81, $A$133:$N$162,2)</f>
        <v>#N/A</v>
      </c>
      <c r="D80" s="1683"/>
      <c r="E80" s="699">
        <f>H16</f>
        <v>0</v>
      </c>
      <c r="F80" s="700" t="e">
        <f xml:space="preserve"> VLOOKUP($A81, $A$133:$N$162,4)</f>
        <v>#N/A</v>
      </c>
      <c r="G80" s="701" t="e">
        <f xml:space="preserve"> VLOOKUP($A81, $A$133:$N$162,6)</f>
        <v>#N/A</v>
      </c>
      <c r="H80" s="701" t="e">
        <f xml:space="preserve"> VLOOKUP($A81, $A$133:$N$162,7)</f>
        <v>#N/A</v>
      </c>
      <c r="I80" s="701" t="e">
        <f xml:space="preserve"> VLOOKUP($A81, $A$133:$N$162,9)</f>
        <v>#N/A</v>
      </c>
      <c r="J80" s="701" t="e">
        <f xml:space="preserve"> VLOOKUP($A81, $A$133:$N$162,10)</f>
        <v>#N/A</v>
      </c>
      <c r="K80" s="701" t="e">
        <f xml:space="preserve"> VLOOKUP($A81, $A$133:$N$162,11)</f>
        <v>#N/A</v>
      </c>
      <c r="L80" s="701" t="e">
        <f xml:space="preserve"> VLOOKUP($A81, $A$133:$N$162,12)</f>
        <v>#N/A</v>
      </c>
      <c r="M80" s="704" t="e">
        <f xml:space="preserve"> VLOOKUP($A81, $A$133:$N$162,13)</f>
        <v>#N/A</v>
      </c>
    </row>
    <row r="81" spans="1:13" x14ac:dyDescent="0.2">
      <c r="A81" s="710">
        <f>C16</f>
        <v>0</v>
      </c>
      <c r="B81" s="518"/>
      <c r="C81" s="1678" t="e">
        <f xml:space="preserve"> VLOOKUP($A81, $A$133:$N$162,3)</f>
        <v>#N/A</v>
      </c>
      <c r="D81" s="1679"/>
      <c r="E81" s="706" t="e">
        <f xml:space="preserve"> VLOOKUP($A81, $A$133:$N$162,5)</f>
        <v>#N/A</v>
      </c>
      <c r="F81" s="312" t="s">
        <v>658</v>
      </c>
      <c r="G81" s="709">
        <f>IF(ISERROR($E80*G80/2000),0,$E80*G80/2000)</f>
        <v>0</v>
      </c>
      <c r="H81" s="703">
        <f>IF(ISERROR(G81*H80), 0, G81*H80)</f>
        <v>0</v>
      </c>
      <c r="I81" s="709">
        <f>IF(ISERROR($E80*I80/2000),0,$E80*I80/2000)</f>
        <v>0</v>
      </c>
      <c r="J81" s="709">
        <f>IF(ISERROR($E80*J80/2000),0,$E80*J80/2000)</f>
        <v>0</v>
      </c>
      <c r="K81" s="709">
        <f>IF(ISERROR($E80*K80/2000),0,$E80*K80/2000)</f>
        <v>0</v>
      </c>
      <c r="L81" s="709">
        <f>IF(ISERROR($E80*L80/2000),0,$E80*L80/2000)</f>
        <v>0</v>
      </c>
      <c r="M81" s="705">
        <f>IF(ISERROR(L81*M80),0,L81*M80)</f>
        <v>0</v>
      </c>
    </row>
    <row r="82" spans="1:13" x14ac:dyDescent="0.2">
      <c r="A82" s="388"/>
      <c r="B82" s="510"/>
      <c r="C82" s="1680"/>
      <c r="D82" s="1680"/>
      <c r="E82" s="389"/>
      <c r="F82" s="390"/>
      <c r="G82" s="391"/>
      <c r="H82" s="392"/>
      <c r="I82" s="391"/>
      <c r="J82" s="391"/>
      <c r="K82" s="391"/>
      <c r="L82" s="391"/>
      <c r="M82" s="393"/>
    </row>
    <row r="83" spans="1:13" x14ac:dyDescent="0.2">
      <c r="A83" s="697">
        <f>A17</f>
        <v>0</v>
      </c>
      <c r="B83" s="708" t="str">
        <f>B17</f>
        <v/>
      </c>
      <c r="C83" s="1682" t="e">
        <f xml:space="preserve"> VLOOKUP($A84, $A$133:$N$162,2)</f>
        <v>#N/A</v>
      </c>
      <c r="D83" s="1683"/>
      <c r="E83" s="699">
        <f>H17</f>
        <v>0</v>
      </c>
      <c r="F83" s="700" t="e">
        <f xml:space="preserve"> VLOOKUP($A84, $A$133:$N$162,4)</f>
        <v>#N/A</v>
      </c>
      <c r="G83" s="701" t="e">
        <f xml:space="preserve"> VLOOKUP($A84, $A$133:$N$162,6)</f>
        <v>#N/A</v>
      </c>
      <c r="H83" s="701" t="e">
        <f xml:space="preserve"> VLOOKUP($A84, $A$133:$N$162,7)</f>
        <v>#N/A</v>
      </c>
      <c r="I83" s="701" t="e">
        <f xml:space="preserve"> VLOOKUP($A84, $A$133:$N$162,9)</f>
        <v>#N/A</v>
      </c>
      <c r="J83" s="701" t="e">
        <f xml:space="preserve"> VLOOKUP($A84, $A$133:$N$162,10)</f>
        <v>#N/A</v>
      </c>
      <c r="K83" s="701" t="e">
        <f xml:space="preserve"> VLOOKUP($A84, $A$133:$N$162,11)</f>
        <v>#N/A</v>
      </c>
      <c r="L83" s="701" t="e">
        <f xml:space="preserve"> VLOOKUP($A84, $A$133:$N$162,12)</f>
        <v>#N/A</v>
      </c>
      <c r="M83" s="704" t="e">
        <f xml:space="preserve"> VLOOKUP($A84, $A$133:$N$162,13)</f>
        <v>#N/A</v>
      </c>
    </row>
    <row r="84" spans="1:13" x14ac:dyDescent="0.2">
      <c r="A84" s="710">
        <f>C17</f>
        <v>0</v>
      </c>
      <c r="B84" s="518"/>
      <c r="C84" s="1678" t="e">
        <f xml:space="preserve"> VLOOKUP($A84, $A$133:$N$162,3)</f>
        <v>#N/A</v>
      </c>
      <c r="D84" s="1679"/>
      <c r="E84" s="706" t="e">
        <f xml:space="preserve"> VLOOKUP($A84, $A$133:$N$162,5)</f>
        <v>#N/A</v>
      </c>
      <c r="F84" s="312" t="s">
        <v>658</v>
      </c>
      <c r="G84" s="709">
        <f>IF(ISERROR($E83*G83/2000),0,$E83*G83/2000)</f>
        <v>0</v>
      </c>
      <c r="H84" s="703">
        <f>IF(ISERROR(G84*H83), 0, G84*H83)</f>
        <v>0</v>
      </c>
      <c r="I84" s="709">
        <f>IF(ISERROR($E83*I83/2000),0,$E83*I83/2000)</f>
        <v>0</v>
      </c>
      <c r="J84" s="709">
        <f>IF(ISERROR($E83*J83/2000),0,$E83*J83/2000)</f>
        <v>0</v>
      </c>
      <c r="K84" s="709">
        <f>IF(ISERROR($E83*K83/2000),0,$E83*K83/2000)</f>
        <v>0</v>
      </c>
      <c r="L84" s="709">
        <f>IF(ISERROR($E83*L83/2000),0,$E83*L83/2000)</f>
        <v>0</v>
      </c>
      <c r="M84" s="705">
        <f>IF(ISERROR(L84*M83),0,L84*M83)</f>
        <v>0</v>
      </c>
    </row>
    <row r="85" spans="1:13" x14ac:dyDescent="0.2">
      <c r="A85" s="388"/>
      <c r="B85" s="510"/>
      <c r="C85" s="1680"/>
      <c r="D85" s="1680"/>
      <c r="E85" s="389"/>
      <c r="F85" s="390"/>
      <c r="G85" s="391"/>
      <c r="H85" s="392"/>
      <c r="I85" s="391"/>
      <c r="J85" s="391"/>
      <c r="K85" s="391"/>
      <c r="L85" s="391"/>
      <c r="M85" s="393"/>
    </row>
    <row r="86" spans="1:13" x14ac:dyDescent="0.2">
      <c r="A86" s="697">
        <f>A18</f>
        <v>0</v>
      </c>
      <c r="B86" s="708" t="str">
        <f>B18</f>
        <v/>
      </c>
      <c r="C86" s="1682" t="e">
        <f xml:space="preserve"> VLOOKUP($A87, $A$133:$N$162,2)</f>
        <v>#N/A</v>
      </c>
      <c r="D86" s="1683"/>
      <c r="E86" s="699">
        <f>H18</f>
        <v>0</v>
      </c>
      <c r="F86" s="700" t="e">
        <f xml:space="preserve"> VLOOKUP($A87, $A$133:$N$162,4)</f>
        <v>#N/A</v>
      </c>
      <c r="G86" s="701" t="e">
        <f xml:space="preserve"> VLOOKUP($A87, $A$133:$N$162,6)</f>
        <v>#N/A</v>
      </c>
      <c r="H86" s="701" t="e">
        <f xml:space="preserve"> VLOOKUP($A87, $A$133:$N$162,7)</f>
        <v>#N/A</v>
      </c>
      <c r="I86" s="701" t="e">
        <f xml:space="preserve"> VLOOKUP($A87, $A$133:$N$162,9)</f>
        <v>#N/A</v>
      </c>
      <c r="J86" s="701" t="e">
        <f xml:space="preserve"> VLOOKUP($A87, $A$133:$N$162,10)</f>
        <v>#N/A</v>
      </c>
      <c r="K86" s="701" t="e">
        <f xml:space="preserve"> VLOOKUP($A87, $A$133:$N$162,11)</f>
        <v>#N/A</v>
      </c>
      <c r="L86" s="701" t="e">
        <f xml:space="preserve"> VLOOKUP($A87, $A$133:$N$162,12)</f>
        <v>#N/A</v>
      </c>
      <c r="M86" s="704" t="e">
        <f xml:space="preserve"> VLOOKUP($A87, $A$133:$N$162,13)</f>
        <v>#N/A</v>
      </c>
    </row>
    <row r="87" spans="1:13" x14ac:dyDescent="0.2">
      <c r="A87" s="710">
        <f>C18</f>
        <v>0</v>
      </c>
      <c r="B87" s="518"/>
      <c r="C87" s="1678" t="e">
        <f xml:space="preserve"> VLOOKUP($A87, $A$133:$N$162,3)</f>
        <v>#N/A</v>
      </c>
      <c r="D87" s="1679"/>
      <c r="E87" s="706" t="e">
        <f xml:space="preserve"> VLOOKUP($A87, $A$133:$N$162,5)</f>
        <v>#N/A</v>
      </c>
      <c r="F87" s="312" t="s">
        <v>658</v>
      </c>
      <c r="G87" s="709">
        <f>IF(ISERROR($E86*G86/2000),0,$E86*G86/2000)</f>
        <v>0</v>
      </c>
      <c r="H87" s="703">
        <f>IF(ISERROR(G87*H86), 0, G87*H86)</f>
        <v>0</v>
      </c>
      <c r="I87" s="709">
        <f>IF(ISERROR($E86*I86/2000),0,$E86*I86/2000)</f>
        <v>0</v>
      </c>
      <c r="J87" s="709">
        <f>IF(ISERROR($E86*J86/2000),0,$E86*J86/2000)</f>
        <v>0</v>
      </c>
      <c r="K87" s="709">
        <f>IF(ISERROR($E86*K86/2000),0,$E86*K86/2000)</f>
        <v>0</v>
      </c>
      <c r="L87" s="709">
        <f>IF(ISERROR($E86*L86/2000),0,$E86*L86/2000)</f>
        <v>0</v>
      </c>
      <c r="M87" s="705">
        <f>IF(ISERROR(L87*M86),0,L87*M86)</f>
        <v>0</v>
      </c>
    </row>
    <row r="88" spans="1:13" x14ac:dyDescent="0.2">
      <c r="A88" s="388"/>
      <c r="B88" s="510"/>
      <c r="C88" s="1680"/>
      <c r="D88" s="1680"/>
      <c r="E88" s="389"/>
      <c r="F88" s="390"/>
      <c r="G88" s="391"/>
      <c r="H88" s="392"/>
      <c r="I88" s="391"/>
      <c r="J88" s="391"/>
      <c r="K88" s="391"/>
      <c r="L88" s="391"/>
      <c r="M88" s="393"/>
    </row>
    <row r="89" spans="1:13" x14ac:dyDescent="0.2">
      <c r="A89" s="697">
        <f>A19</f>
        <v>0</v>
      </c>
      <c r="B89" s="708" t="str">
        <f>B19</f>
        <v/>
      </c>
      <c r="C89" s="1682" t="e">
        <f xml:space="preserve"> VLOOKUP($A90, $A$133:$N$162,2)</f>
        <v>#N/A</v>
      </c>
      <c r="D89" s="1683"/>
      <c r="E89" s="699">
        <f>H19</f>
        <v>0</v>
      </c>
      <c r="F89" s="700" t="e">
        <f xml:space="preserve"> VLOOKUP($A90, $A$133:$N$162,4)</f>
        <v>#N/A</v>
      </c>
      <c r="G89" s="701" t="e">
        <f xml:space="preserve"> VLOOKUP($A90, $A$133:$N$162,6)</f>
        <v>#N/A</v>
      </c>
      <c r="H89" s="701" t="e">
        <f xml:space="preserve"> VLOOKUP($A90, $A$133:$N$162,7)</f>
        <v>#N/A</v>
      </c>
      <c r="I89" s="701" t="e">
        <f xml:space="preserve"> VLOOKUP($A90, $A$133:$N$162,9)</f>
        <v>#N/A</v>
      </c>
      <c r="J89" s="701" t="e">
        <f xml:space="preserve"> VLOOKUP($A90, $A$133:$N$162,10)</f>
        <v>#N/A</v>
      </c>
      <c r="K89" s="701" t="e">
        <f xml:space="preserve"> VLOOKUP($A90, $A$133:$N$162,11)</f>
        <v>#N/A</v>
      </c>
      <c r="L89" s="701" t="e">
        <f xml:space="preserve"> VLOOKUP($A90, $A$133:$N$162,12)</f>
        <v>#N/A</v>
      </c>
      <c r="M89" s="704" t="e">
        <f xml:space="preserve"> VLOOKUP($A90, $A$133:$N$162,13)</f>
        <v>#N/A</v>
      </c>
    </row>
    <row r="90" spans="1:13" x14ac:dyDescent="0.2">
      <c r="A90" s="710">
        <f>C19</f>
        <v>0</v>
      </c>
      <c r="B90" s="518"/>
      <c r="C90" s="1678" t="e">
        <f xml:space="preserve"> VLOOKUP($A90, $A$133:$N$162,3)</f>
        <v>#N/A</v>
      </c>
      <c r="D90" s="1679"/>
      <c r="E90" s="706" t="e">
        <f xml:space="preserve"> VLOOKUP($A90, $A$133:$N$162,5)</f>
        <v>#N/A</v>
      </c>
      <c r="F90" s="312" t="s">
        <v>658</v>
      </c>
      <c r="G90" s="709">
        <f>IF(ISERROR($E89*G89/2000),0,$E89*G89/2000)</f>
        <v>0</v>
      </c>
      <c r="H90" s="703">
        <f>IF(ISERROR(G90*H89), 0, G90*H89)</f>
        <v>0</v>
      </c>
      <c r="I90" s="709">
        <f>IF(ISERROR($E89*I89/2000),0,$E89*I89/2000)</f>
        <v>0</v>
      </c>
      <c r="J90" s="709">
        <f>IF(ISERROR($E89*J89/2000),0,$E89*J89/2000)</f>
        <v>0</v>
      </c>
      <c r="K90" s="709">
        <f>IF(ISERROR($E89*K89/2000),0,$E89*K89/2000)</f>
        <v>0</v>
      </c>
      <c r="L90" s="709">
        <f>IF(ISERROR($E89*L89/2000),0,$E89*L89/2000)</f>
        <v>0</v>
      </c>
      <c r="M90" s="705">
        <f>IF(ISERROR(L90*M89),0,L90*M89)</f>
        <v>0</v>
      </c>
    </row>
    <row r="91" spans="1:13" x14ac:dyDescent="0.2">
      <c r="A91" s="388"/>
      <c r="B91" s="510"/>
      <c r="C91" s="1680"/>
      <c r="D91" s="1680"/>
      <c r="E91" s="389"/>
      <c r="F91" s="390"/>
      <c r="G91" s="391"/>
      <c r="H91" s="392"/>
      <c r="I91" s="391"/>
      <c r="J91" s="391"/>
      <c r="K91" s="391"/>
      <c r="L91" s="391"/>
      <c r="M91" s="393"/>
    </row>
    <row r="92" spans="1:13" x14ac:dyDescent="0.2">
      <c r="A92" s="697">
        <f>A20</f>
        <v>0</v>
      </c>
      <c r="B92" s="708" t="str">
        <f>B20</f>
        <v/>
      </c>
      <c r="C92" s="1682" t="e">
        <f xml:space="preserve"> VLOOKUP($A93, $A$133:$N$162,2)</f>
        <v>#N/A</v>
      </c>
      <c r="D92" s="1683"/>
      <c r="E92" s="699">
        <f>H20</f>
        <v>0</v>
      </c>
      <c r="F92" s="700" t="e">
        <f xml:space="preserve"> VLOOKUP($A93, $A$133:$N$162,4)</f>
        <v>#N/A</v>
      </c>
      <c r="G92" s="701" t="e">
        <f xml:space="preserve"> VLOOKUP($A93, $A$133:$N$162,6)</f>
        <v>#N/A</v>
      </c>
      <c r="H92" s="701" t="e">
        <f xml:space="preserve"> VLOOKUP($A93, $A$133:$N$162,7)</f>
        <v>#N/A</v>
      </c>
      <c r="I92" s="701" t="e">
        <f xml:space="preserve"> VLOOKUP($A93, $A$133:$N$162,9)</f>
        <v>#N/A</v>
      </c>
      <c r="J92" s="701" t="e">
        <f xml:space="preserve"> VLOOKUP($A93, $A$133:$N$162,10)</f>
        <v>#N/A</v>
      </c>
      <c r="K92" s="701" t="e">
        <f xml:space="preserve"> VLOOKUP($A93, $A$133:$N$162,11)</f>
        <v>#N/A</v>
      </c>
      <c r="L92" s="701" t="e">
        <f xml:space="preserve"> VLOOKUP($A93, $A$133:$N$162,12)</f>
        <v>#N/A</v>
      </c>
      <c r="M92" s="704" t="e">
        <f xml:space="preserve"> VLOOKUP($A93, $A$133:$N$162,13)</f>
        <v>#N/A</v>
      </c>
    </row>
    <row r="93" spans="1:13" x14ac:dyDescent="0.2">
      <c r="A93" s="710">
        <f>C20</f>
        <v>0</v>
      </c>
      <c r="B93" s="518"/>
      <c r="C93" s="1678" t="e">
        <f xml:space="preserve"> VLOOKUP($A93, $A$133:$N$162,3)</f>
        <v>#N/A</v>
      </c>
      <c r="D93" s="1679"/>
      <c r="E93" s="706" t="e">
        <f xml:space="preserve"> VLOOKUP($A93, $A$133:$N$162,5)</f>
        <v>#N/A</v>
      </c>
      <c r="F93" s="312" t="s">
        <v>658</v>
      </c>
      <c r="G93" s="709">
        <f>IF(ISERROR($E92*G92/2000),0,$E92*G92/2000)</f>
        <v>0</v>
      </c>
      <c r="H93" s="703">
        <f>IF(ISERROR(G93*H92), 0, G93*H92)</f>
        <v>0</v>
      </c>
      <c r="I93" s="709">
        <f>IF(ISERROR($E92*I92/2000),0,$E92*I92/2000)</f>
        <v>0</v>
      </c>
      <c r="J93" s="709">
        <f>IF(ISERROR($E92*J92/2000),0,$E92*J92/2000)</f>
        <v>0</v>
      </c>
      <c r="K93" s="709">
        <f>IF(ISERROR($E92*K92/2000),0,$E92*K92/2000)</f>
        <v>0</v>
      </c>
      <c r="L93" s="709">
        <f>IF(ISERROR($E92*L92/2000),0,$E92*L92/2000)</f>
        <v>0</v>
      </c>
      <c r="M93" s="705">
        <f>IF(ISERROR(L93*M92),0,L93*M92)</f>
        <v>0</v>
      </c>
    </row>
    <row r="94" spans="1:13" x14ac:dyDescent="0.2">
      <c r="A94" s="388"/>
      <c r="B94" s="510"/>
      <c r="C94" s="1680"/>
      <c r="D94" s="1680"/>
      <c r="E94" s="389"/>
      <c r="F94" s="390"/>
      <c r="G94" s="391"/>
      <c r="H94" s="392"/>
      <c r="I94" s="391"/>
      <c r="J94" s="391"/>
      <c r="K94" s="391"/>
      <c r="L94" s="391"/>
      <c r="M94" s="393"/>
    </row>
    <row r="95" spans="1:13" x14ac:dyDescent="0.2">
      <c r="A95" s="697">
        <f>A21</f>
        <v>0</v>
      </c>
      <c r="B95" s="708" t="str">
        <f>B21</f>
        <v/>
      </c>
      <c r="C95" s="1682" t="e">
        <f xml:space="preserve"> VLOOKUP($A96, $A$133:$N$162,2)</f>
        <v>#N/A</v>
      </c>
      <c r="D95" s="1683"/>
      <c r="E95" s="699">
        <f>H21</f>
        <v>0</v>
      </c>
      <c r="F95" s="700" t="e">
        <f xml:space="preserve"> VLOOKUP($A96, $A$133:$N$162,4)</f>
        <v>#N/A</v>
      </c>
      <c r="G95" s="701" t="e">
        <f xml:space="preserve"> VLOOKUP($A96, $A$133:$N$162,6)</f>
        <v>#N/A</v>
      </c>
      <c r="H95" s="701" t="e">
        <f xml:space="preserve"> VLOOKUP($A96, $A$133:$N$162,7)</f>
        <v>#N/A</v>
      </c>
      <c r="I95" s="701" t="e">
        <f xml:space="preserve"> VLOOKUP($A96, $A$133:$N$162,9)</f>
        <v>#N/A</v>
      </c>
      <c r="J95" s="701" t="e">
        <f xml:space="preserve"> VLOOKUP($A96, $A$133:$N$162,10)</f>
        <v>#N/A</v>
      </c>
      <c r="K95" s="701" t="e">
        <f xml:space="preserve"> VLOOKUP($A96, $A$133:$N$162,11)</f>
        <v>#N/A</v>
      </c>
      <c r="L95" s="701" t="e">
        <f xml:space="preserve"> VLOOKUP($A96, $A$133:$N$162,12)</f>
        <v>#N/A</v>
      </c>
      <c r="M95" s="704" t="e">
        <f xml:space="preserve"> VLOOKUP($A96, $A$133:$N$162,13)</f>
        <v>#N/A</v>
      </c>
    </row>
    <row r="96" spans="1:13" x14ac:dyDescent="0.2">
      <c r="A96" s="710">
        <f>C21</f>
        <v>0</v>
      </c>
      <c r="B96" s="518"/>
      <c r="C96" s="1678" t="e">
        <f xml:space="preserve"> VLOOKUP($A96, $A$133:$N$162,3)</f>
        <v>#N/A</v>
      </c>
      <c r="D96" s="1679"/>
      <c r="E96" s="706" t="e">
        <f xml:space="preserve"> VLOOKUP($A96, $A$133:$N$162,5)</f>
        <v>#N/A</v>
      </c>
      <c r="F96" s="312" t="s">
        <v>658</v>
      </c>
      <c r="G96" s="709">
        <f>IF(ISERROR($E95*G95/2000),0,$E95*G95/2000)</f>
        <v>0</v>
      </c>
      <c r="H96" s="703">
        <f>IF(ISERROR(G96*H95), 0, G96*H95)</f>
        <v>0</v>
      </c>
      <c r="I96" s="709">
        <f>IF(ISERROR($E95*I95/2000),0,$E95*I95/2000)</f>
        <v>0</v>
      </c>
      <c r="J96" s="709">
        <f>IF(ISERROR($E95*J95/2000),0,$E95*J95/2000)</f>
        <v>0</v>
      </c>
      <c r="K96" s="709">
        <f>IF(ISERROR($E95*K95/2000),0,$E95*K95/2000)</f>
        <v>0</v>
      </c>
      <c r="L96" s="709">
        <f>IF(ISERROR($E95*L95/2000),0,$E95*L95/2000)</f>
        <v>0</v>
      </c>
      <c r="M96" s="705">
        <f>IF(ISERROR(L96*M95),0,L96*M95)</f>
        <v>0</v>
      </c>
    </row>
    <row r="97" spans="1:13" x14ac:dyDescent="0.2">
      <c r="A97" s="388"/>
      <c r="B97" s="510"/>
      <c r="C97" s="1680"/>
      <c r="D97" s="1680"/>
      <c r="E97" s="389"/>
      <c r="F97" s="390"/>
      <c r="G97" s="391"/>
      <c r="H97" s="392"/>
      <c r="I97" s="391"/>
      <c r="J97" s="391"/>
      <c r="K97" s="391"/>
      <c r="L97" s="391"/>
      <c r="M97" s="393"/>
    </row>
    <row r="98" spans="1:13" x14ac:dyDescent="0.2">
      <c r="A98" s="697">
        <f>A22</f>
        <v>0</v>
      </c>
      <c r="B98" s="708" t="str">
        <f>B22</f>
        <v/>
      </c>
      <c r="C98" s="1682" t="e">
        <f xml:space="preserve"> VLOOKUP($A99, $A$133:$N$162,2)</f>
        <v>#N/A</v>
      </c>
      <c r="D98" s="1683"/>
      <c r="E98" s="699">
        <f>H22</f>
        <v>0</v>
      </c>
      <c r="F98" s="700" t="e">
        <f xml:space="preserve"> VLOOKUP($A99, $A$133:$N$162,4)</f>
        <v>#N/A</v>
      </c>
      <c r="G98" s="701" t="e">
        <f xml:space="preserve"> VLOOKUP($A99, $A$133:$N$162,6)</f>
        <v>#N/A</v>
      </c>
      <c r="H98" s="701" t="e">
        <f xml:space="preserve"> VLOOKUP($A99, $A$133:$N$162,7)</f>
        <v>#N/A</v>
      </c>
      <c r="I98" s="701" t="e">
        <f xml:space="preserve"> VLOOKUP($A99, $A$133:$N$162,9)</f>
        <v>#N/A</v>
      </c>
      <c r="J98" s="701" t="e">
        <f xml:space="preserve"> VLOOKUP($A99, $A$133:$N$162,10)</f>
        <v>#N/A</v>
      </c>
      <c r="K98" s="701" t="e">
        <f xml:space="preserve"> VLOOKUP($A99, $A$133:$N$162,11)</f>
        <v>#N/A</v>
      </c>
      <c r="L98" s="701" t="e">
        <f xml:space="preserve"> VLOOKUP($A99, $A$133:$N$162,12)</f>
        <v>#N/A</v>
      </c>
      <c r="M98" s="704" t="e">
        <f xml:space="preserve"> VLOOKUP($A99, $A$133:$N$162,13)</f>
        <v>#N/A</v>
      </c>
    </row>
    <row r="99" spans="1:13" x14ac:dyDescent="0.2">
      <c r="A99" s="710">
        <f>C22</f>
        <v>0</v>
      </c>
      <c r="B99" s="518"/>
      <c r="C99" s="1678" t="e">
        <f xml:space="preserve"> VLOOKUP($A99, $A$133:$N$162,3)</f>
        <v>#N/A</v>
      </c>
      <c r="D99" s="1679"/>
      <c r="E99" s="706" t="e">
        <f xml:space="preserve"> VLOOKUP($A99, $A$133:$N$162,5)</f>
        <v>#N/A</v>
      </c>
      <c r="F99" s="312" t="s">
        <v>658</v>
      </c>
      <c r="G99" s="709">
        <f>IF(ISERROR($E98*G98/2000),0,$E98*G98/2000)</f>
        <v>0</v>
      </c>
      <c r="H99" s="703">
        <f>IF(ISERROR(G99*H98), 0, G99*H98)</f>
        <v>0</v>
      </c>
      <c r="I99" s="709">
        <f>IF(ISERROR($E98*I98/2000),0,$E98*I98/2000)</f>
        <v>0</v>
      </c>
      <c r="J99" s="709">
        <f>IF(ISERROR($E98*J98/2000),0,$E98*J98/2000)</f>
        <v>0</v>
      </c>
      <c r="K99" s="709">
        <f>IF(ISERROR($E98*K98/2000),0,$E98*K98/2000)</f>
        <v>0</v>
      </c>
      <c r="L99" s="709">
        <f>IF(ISERROR($E98*L98/2000),0,$E98*L98/2000)</f>
        <v>0</v>
      </c>
      <c r="M99" s="705">
        <f>IF(ISERROR(L99*M98),0,L99*M98)</f>
        <v>0</v>
      </c>
    </row>
    <row r="100" spans="1:13" x14ac:dyDescent="0.2">
      <c r="A100" s="388"/>
      <c r="B100" s="510"/>
      <c r="C100" s="1680"/>
      <c r="D100" s="1680"/>
      <c r="E100" s="389"/>
      <c r="F100" s="390"/>
      <c r="G100" s="391"/>
      <c r="H100" s="392"/>
      <c r="I100" s="391"/>
      <c r="J100" s="391"/>
      <c r="K100" s="391"/>
      <c r="L100" s="391"/>
      <c r="M100" s="393"/>
    </row>
    <row r="101" spans="1:13" x14ac:dyDescent="0.2">
      <c r="A101" s="697">
        <f>A23</f>
        <v>0</v>
      </c>
      <c r="B101" s="708" t="str">
        <f>B23</f>
        <v/>
      </c>
      <c r="C101" s="1682" t="e">
        <f xml:space="preserve"> VLOOKUP($A102, $A$133:$N$162,2)</f>
        <v>#N/A</v>
      </c>
      <c r="D101" s="1683"/>
      <c r="E101" s="699">
        <f>H23</f>
        <v>0</v>
      </c>
      <c r="F101" s="700" t="e">
        <f xml:space="preserve"> VLOOKUP($A102, $A$133:$N$162,4)</f>
        <v>#N/A</v>
      </c>
      <c r="G101" s="701" t="e">
        <f xml:space="preserve"> VLOOKUP($A102, $A$133:$N$162,6)</f>
        <v>#N/A</v>
      </c>
      <c r="H101" s="701" t="e">
        <f xml:space="preserve"> VLOOKUP($A102, $A$133:$N$162,7)</f>
        <v>#N/A</v>
      </c>
      <c r="I101" s="701" t="e">
        <f xml:space="preserve"> VLOOKUP($A102, $A$133:$N$162,9)</f>
        <v>#N/A</v>
      </c>
      <c r="J101" s="701" t="e">
        <f xml:space="preserve"> VLOOKUP($A102, $A$133:$N$162,10)</f>
        <v>#N/A</v>
      </c>
      <c r="K101" s="701" t="e">
        <f xml:space="preserve"> VLOOKUP($A102, $A$133:$N$162,11)</f>
        <v>#N/A</v>
      </c>
      <c r="L101" s="701" t="e">
        <f xml:space="preserve"> VLOOKUP($A102, $A$133:$N$162,12)</f>
        <v>#N/A</v>
      </c>
      <c r="M101" s="704" t="e">
        <f xml:space="preserve"> VLOOKUP($A102, $A$133:$N$162,13)</f>
        <v>#N/A</v>
      </c>
    </row>
    <row r="102" spans="1:13" x14ac:dyDescent="0.2">
      <c r="A102" s="710">
        <f>C23</f>
        <v>0</v>
      </c>
      <c r="B102" s="518"/>
      <c r="C102" s="1678" t="e">
        <f xml:space="preserve"> VLOOKUP($A102, $A$133:$N$162,3)</f>
        <v>#N/A</v>
      </c>
      <c r="D102" s="1679"/>
      <c r="E102" s="706" t="e">
        <f xml:space="preserve"> VLOOKUP($A102, $A$133:$N$162,5)</f>
        <v>#N/A</v>
      </c>
      <c r="F102" s="312" t="s">
        <v>658</v>
      </c>
      <c r="G102" s="709">
        <f>IF(ISERROR($E101*G101/2000),0,$E101*G101/2000)</f>
        <v>0</v>
      </c>
      <c r="H102" s="703">
        <f>IF(ISERROR(G102*H101), 0, G102*H101)</f>
        <v>0</v>
      </c>
      <c r="I102" s="709">
        <f>IF(ISERROR($E101*I101/2000),0,$E101*I101/2000)</f>
        <v>0</v>
      </c>
      <c r="J102" s="709">
        <f>IF(ISERROR($E101*J101/2000),0,$E101*J101/2000)</f>
        <v>0</v>
      </c>
      <c r="K102" s="709">
        <f>IF(ISERROR($E101*K101/2000),0,$E101*K101/2000)</f>
        <v>0</v>
      </c>
      <c r="L102" s="709">
        <f>IF(ISERROR($E101*L101/2000),0,$E101*L101/2000)</f>
        <v>0</v>
      </c>
      <c r="M102" s="705">
        <f>IF(ISERROR(L102*M101),0,L102*M101)</f>
        <v>0</v>
      </c>
    </row>
    <row r="103" spans="1:13" x14ac:dyDescent="0.2">
      <c r="A103" s="388"/>
      <c r="B103" s="510"/>
      <c r="C103" s="1680"/>
      <c r="D103" s="1680"/>
      <c r="E103" s="389"/>
      <c r="F103" s="390"/>
      <c r="G103" s="391"/>
      <c r="H103" s="392"/>
      <c r="I103" s="391"/>
      <c r="J103" s="391"/>
      <c r="K103" s="391"/>
      <c r="L103" s="391"/>
      <c r="M103" s="393"/>
    </row>
    <row r="104" spans="1:13" x14ac:dyDescent="0.2">
      <c r="A104" s="697">
        <f>A24</f>
        <v>0</v>
      </c>
      <c r="B104" s="708" t="str">
        <f>B24</f>
        <v/>
      </c>
      <c r="C104" s="1682" t="e">
        <f xml:space="preserve"> VLOOKUP($A105, $A$133:$N$162,2)</f>
        <v>#N/A</v>
      </c>
      <c r="D104" s="1683"/>
      <c r="E104" s="699">
        <f>H24</f>
        <v>0</v>
      </c>
      <c r="F104" s="700" t="e">
        <f xml:space="preserve"> VLOOKUP($A105, $A$133:$N$162,4)</f>
        <v>#N/A</v>
      </c>
      <c r="G104" s="701" t="e">
        <f xml:space="preserve"> VLOOKUP($A105, $A$133:$N$162,6)</f>
        <v>#N/A</v>
      </c>
      <c r="H104" s="701" t="e">
        <f xml:space="preserve"> VLOOKUP($A105, $A$133:$N$162,7)</f>
        <v>#N/A</v>
      </c>
      <c r="I104" s="701" t="e">
        <f xml:space="preserve"> VLOOKUP($A105, $A$133:$N$162,9)</f>
        <v>#N/A</v>
      </c>
      <c r="J104" s="701" t="e">
        <f xml:space="preserve"> VLOOKUP($A105, $A$133:$N$162,10)</f>
        <v>#N/A</v>
      </c>
      <c r="K104" s="701" t="e">
        <f xml:space="preserve"> VLOOKUP($A105, $A$133:$N$162,11)</f>
        <v>#N/A</v>
      </c>
      <c r="L104" s="701" t="e">
        <f xml:space="preserve"> VLOOKUP($A105, $A$133:$N$162,12)</f>
        <v>#N/A</v>
      </c>
      <c r="M104" s="704" t="e">
        <f xml:space="preserve"> VLOOKUP($A105, $A$133:$N$162,13)</f>
        <v>#N/A</v>
      </c>
    </row>
    <row r="105" spans="1:13" x14ac:dyDescent="0.2">
      <c r="A105" s="710">
        <f>C24</f>
        <v>0</v>
      </c>
      <c r="B105" s="518"/>
      <c r="C105" s="1678" t="e">
        <f xml:space="preserve"> VLOOKUP($A105, $A$133:$N$162,3)</f>
        <v>#N/A</v>
      </c>
      <c r="D105" s="1679"/>
      <c r="E105" s="706" t="e">
        <f xml:space="preserve"> VLOOKUP($A105, $A$133:$N$162,5)</f>
        <v>#N/A</v>
      </c>
      <c r="F105" s="312" t="s">
        <v>658</v>
      </c>
      <c r="G105" s="709">
        <f>IF(ISERROR($E104*G104/2000),0,$E104*G104/2000)</f>
        <v>0</v>
      </c>
      <c r="H105" s="703">
        <f>IF(ISERROR(G105*H104), 0, G105*H104)</f>
        <v>0</v>
      </c>
      <c r="I105" s="709">
        <f>IF(ISERROR($E104*I104/2000),0,$E104*I104/2000)</f>
        <v>0</v>
      </c>
      <c r="J105" s="709">
        <f>IF(ISERROR($E104*J104/2000),0,$E104*J104/2000)</f>
        <v>0</v>
      </c>
      <c r="K105" s="709">
        <f>IF(ISERROR($E104*K104/2000),0,$E104*K104/2000)</f>
        <v>0</v>
      </c>
      <c r="L105" s="709">
        <f>IF(ISERROR($E104*L104/2000),0,$E104*L104/2000)</f>
        <v>0</v>
      </c>
      <c r="M105" s="705">
        <f>IF(ISERROR(L105*M104),0,L105*M104)</f>
        <v>0</v>
      </c>
    </row>
    <row r="106" spans="1:13" x14ac:dyDescent="0.2">
      <c r="A106" s="388"/>
      <c r="B106" s="510"/>
      <c r="C106" s="1680"/>
      <c r="D106" s="1680"/>
      <c r="E106" s="389"/>
      <c r="F106" s="390"/>
      <c r="G106" s="391"/>
      <c r="H106" s="392"/>
      <c r="I106" s="391"/>
      <c r="J106" s="391"/>
      <c r="K106" s="391"/>
      <c r="L106" s="391"/>
      <c r="M106" s="393"/>
    </row>
    <row r="107" spans="1:13" x14ac:dyDescent="0.2">
      <c r="A107" s="697">
        <f>A25</f>
        <v>0</v>
      </c>
      <c r="B107" s="708" t="str">
        <f>B25</f>
        <v/>
      </c>
      <c r="C107" s="1682" t="e">
        <f xml:space="preserve"> VLOOKUP($A108, $A$133:$N$162,2)</f>
        <v>#N/A</v>
      </c>
      <c r="D107" s="1683"/>
      <c r="E107" s="699">
        <f>H25</f>
        <v>0</v>
      </c>
      <c r="F107" s="700" t="e">
        <f xml:space="preserve"> VLOOKUP($A108, $A$133:$N$162,4)</f>
        <v>#N/A</v>
      </c>
      <c r="G107" s="701" t="e">
        <f xml:space="preserve"> VLOOKUP($A108, $A$133:$N$162,6)</f>
        <v>#N/A</v>
      </c>
      <c r="H107" s="701" t="e">
        <f xml:space="preserve"> VLOOKUP($A108, $A$133:$N$162,7)</f>
        <v>#N/A</v>
      </c>
      <c r="I107" s="701" t="e">
        <f xml:space="preserve"> VLOOKUP($A108, $A$133:$N$162,9)</f>
        <v>#N/A</v>
      </c>
      <c r="J107" s="701" t="e">
        <f xml:space="preserve"> VLOOKUP($A108, $A$133:$N$162,10)</f>
        <v>#N/A</v>
      </c>
      <c r="K107" s="701" t="e">
        <f xml:space="preserve"> VLOOKUP($A108, $A$133:$N$162,11)</f>
        <v>#N/A</v>
      </c>
      <c r="L107" s="701" t="e">
        <f xml:space="preserve"> VLOOKUP($A108, $A$133:$N$162,12)</f>
        <v>#N/A</v>
      </c>
      <c r="M107" s="704" t="e">
        <f xml:space="preserve"> VLOOKUP($A108, $A$133:$N$162,13)</f>
        <v>#N/A</v>
      </c>
    </row>
    <row r="108" spans="1:13" x14ac:dyDescent="0.2">
      <c r="A108" s="710">
        <f>C25</f>
        <v>0</v>
      </c>
      <c r="B108" s="518"/>
      <c r="C108" s="1678" t="e">
        <f xml:space="preserve"> VLOOKUP($A108, $A$133:$N$162,3)</f>
        <v>#N/A</v>
      </c>
      <c r="D108" s="1679"/>
      <c r="E108" s="706" t="e">
        <f xml:space="preserve"> VLOOKUP($A108, $A$133:$N$162,5)</f>
        <v>#N/A</v>
      </c>
      <c r="F108" s="312" t="s">
        <v>658</v>
      </c>
      <c r="G108" s="709">
        <f>IF(ISERROR($E107*G107/2000),0,$E107*G107/2000)</f>
        <v>0</v>
      </c>
      <c r="H108" s="703">
        <f>IF(ISERROR(G108*H107), 0, G108*H107)</f>
        <v>0</v>
      </c>
      <c r="I108" s="709">
        <f>IF(ISERROR($E107*I107/2000),0,$E107*I107/2000)</f>
        <v>0</v>
      </c>
      <c r="J108" s="709">
        <f>IF(ISERROR($E107*J107/2000),0,$E107*J107/2000)</f>
        <v>0</v>
      </c>
      <c r="K108" s="709">
        <f>IF(ISERROR($E107*K107/2000),0,$E107*K107/2000)</f>
        <v>0</v>
      </c>
      <c r="L108" s="709">
        <f>IF(ISERROR($E107*L107/2000),0,$E107*L107/2000)</f>
        <v>0</v>
      </c>
      <c r="M108" s="705">
        <f>IF(ISERROR(L108*M107),0,L108*M107)</f>
        <v>0</v>
      </c>
    </row>
    <row r="109" spans="1:13" x14ac:dyDescent="0.2">
      <c r="A109" s="388"/>
      <c r="B109" s="510"/>
      <c r="C109" s="1680"/>
      <c r="D109" s="1680"/>
      <c r="E109" s="389"/>
      <c r="F109" s="390"/>
      <c r="G109" s="391"/>
      <c r="H109" s="392"/>
      <c r="I109" s="391"/>
      <c r="J109" s="391"/>
      <c r="K109" s="391"/>
      <c r="L109" s="391"/>
      <c r="M109" s="393"/>
    </row>
    <row r="110" spans="1:13" x14ac:dyDescent="0.2">
      <c r="A110" s="697">
        <f>A26</f>
        <v>0</v>
      </c>
      <c r="B110" s="708" t="str">
        <f>B26</f>
        <v/>
      </c>
      <c r="C110" s="1682" t="e">
        <f xml:space="preserve"> VLOOKUP($A111, $A$133:$N$162,2)</f>
        <v>#N/A</v>
      </c>
      <c r="D110" s="1683"/>
      <c r="E110" s="699">
        <f>H26</f>
        <v>0</v>
      </c>
      <c r="F110" s="700" t="e">
        <f xml:space="preserve"> VLOOKUP($A111, $A$133:$N$162,4)</f>
        <v>#N/A</v>
      </c>
      <c r="G110" s="701" t="e">
        <f xml:space="preserve"> VLOOKUP($A111, $A$133:$N$162,6)</f>
        <v>#N/A</v>
      </c>
      <c r="H110" s="701" t="e">
        <f xml:space="preserve"> VLOOKUP($A111, $A$133:$N$162,7)</f>
        <v>#N/A</v>
      </c>
      <c r="I110" s="701" t="e">
        <f xml:space="preserve"> VLOOKUP($A111, $A$133:$N$162,9)</f>
        <v>#N/A</v>
      </c>
      <c r="J110" s="701" t="e">
        <f xml:space="preserve"> VLOOKUP($A111, $A$133:$N$162,10)</f>
        <v>#N/A</v>
      </c>
      <c r="K110" s="701" t="e">
        <f xml:space="preserve"> VLOOKUP($A111, $A$133:$N$162,11)</f>
        <v>#N/A</v>
      </c>
      <c r="L110" s="701" t="e">
        <f xml:space="preserve"> VLOOKUP($A111, $A$133:$N$162,12)</f>
        <v>#N/A</v>
      </c>
      <c r="M110" s="704" t="e">
        <f xml:space="preserve"> VLOOKUP($A111, $A$133:$N$162,13)</f>
        <v>#N/A</v>
      </c>
    </row>
    <row r="111" spans="1:13" x14ac:dyDescent="0.2">
      <c r="A111" s="710">
        <f>C26</f>
        <v>0</v>
      </c>
      <c r="B111" s="518"/>
      <c r="C111" s="1678" t="e">
        <f xml:space="preserve"> VLOOKUP($A111, $A$133:$N$162,3)</f>
        <v>#N/A</v>
      </c>
      <c r="D111" s="1679"/>
      <c r="E111" s="706" t="e">
        <f xml:space="preserve"> VLOOKUP($A111, $A$133:$N$162,5)</f>
        <v>#N/A</v>
      </c>
      <c r="F111" s="312" t="s">
        <v>658</v>
      </c>
      <c r="G111" s="709">
        <f>IF(ISERROR($E110*G110/2000),0,$E110*G110/2000)</f>
        <v>0</v>
      </c>
      <c r="H111" s="703">
        <f>IF(ISERROR(G111*H110), 0, G111*H110)</f>
        <v>0</v>
      </c>
      <c r="I111" s="709">
        <f>IF(ISERROR($E110*I110/2000),0,$E110*I110/2000)</f>
        <v>0</v>
      </c>
      <c r="J111" s="709">
        <f>IF(ISERROR($E110*J110/2000),0,$E110*J110/2000)</f>
        <v>0</v>
      </c>
      <c r="K111" s="709">
        <f>IF(ISERROR($E110*K110/2000),0,$E110*K110/2000)</f>
        <v>0</v>
      </c>
      <c r="L111" s="709">
        <f>IF(ISERROR($E110*L110/2000),0,$E110*L110/2000)</f>
        <v>0</v>
      </c>
      <c r="M111" s="705">
        <f>IF(ISERROR(L111*M110),0,L111*M110)</f>
        <v>0</v>
      </c>
    </row>
    <row r="112" spans="1:13" x14ac:dyDescent="0.2">
      <c r="A112" s="388"/>
      <c r="B112" s="510"/>
      <c r="C112" s="1680"/>
      <c r="D112" s="1680"/>
      <c r="E112" s="389"/>
      <c r="F112" s="390"/>
      <c r="G112" s="391"/>
      <c r="H112" s="392"/>
      <c r="I112" s="391"/>
      <c r="J112" s="391"/>
      <c r="K112" s="391"/>
      <c r="L112" s="391"/>
      <c r="M112" s="393"/>
    </row>
    <row r="113" spans="1:64" x14ac:dyDescent="0.2">
      <c r="A113" s="697">
        <f>A27</f>
        <v>0</v>
      </c>
      <c r="B113" s="708" t="str">
        <f>B27</f>
        <v/>
      </c>
      <c r="C113" s="1682" t="e">
        <f xml:space="preserve"> VLOOKUP($A114, $A$133:$N$162,2)</f>
        <v>#N/A</v>
      </c>
      <c r="D113" s="1683"/>
      <c r="E113" s="699">
        <f>H27</f>
        <v>0</v>
      </c>
      <c r="F113" s="700" t="e">
        <f xml:space="preserve"> VLOOKUP($A114, $A$133:$N$162,4)</f>
        <v>#N/A</v>
      </c>
      <c r="G113" s="701" t="e">
        <f xml:space="preserve"> VLOOKUP($A114, $A$133:$N$162,6)</f>
        <v>#N/A</v>
      </c>
      <c r="H113" s="701" t="e">
        <f xml:space="preserve"> VLOOKUP($A114, $A$133:$N$162,7)</f>
        <v>#N/A</v>
      </c>
      <c r="I113" s="701" t="e">
        <f xml:space="preserve"> VLOOKUP($A114, $A$133:$N$162,9)</f>
        <v>#N/A</v>
      </c>
      <c r="J113" s="701" t="e">
        <f xml:space="preserve"> VLOOKUP($A114, $A$133:$N$162,10)</f>
        <v>#N/A</v>
      </c>
      <c r="K113" s="701" t="e">
        <f xml:space="preserve"> VLOOKUP($A114, $A$133:$N$162,11)</f>
        <v>#N/A</v>
      </c>
      <c r="L113" s="701" t="e">
        <f xml:space="preserve"> VLOOKUP($A114, $A$133:$N$162,12)</f>
        <v>#N/A</v>
      </c>
      <c r="M113" s="704" t="e">
        <f xml:space="preserve"> VLOOKUP($A114, $A$133:$N$162,13)</f>
        <v>#N/A</v>
      </c>
    </row>
    <row r="114" spans="1:64" x14ac:dyDescent="0.2">
      <c r="A114" s="710">
        <f>C27</f>
        <v>0</v>
      </c>
      <c r="B114" s="518"/>
      <c r="C114" s="1678" t="e">
        <f xml:space="preserve"> VLOOKUP($A114, $A$133:$N$162,3)</f>
        <v>#N/A</v>
      </c>
      <c r="D114" s="1679"/>
      <c r="E114" s="706" t="e">
        <f xml:space="preserve"> VLOOKUP($A114, $A$133:$N$162,5)</f>
        <v>#N/A</v>
      </c>
      <c r="F114" s="312" t="s">
        <v>658</v>
      </c>
      <c r="G114" s="709">
        <f>IF(ISERROR($E113*G113/2000),0,$E113*G113/2000)</f>
        <v>0</v>
      </c>
      <c r="H114" s="703">
        <f>IF(ISERROR(G114*H113), 0, G114*H113)</f>
        <v>0</v>
      </c>
      <c r="I114" s="709">
        <f>IF(ISERROR($E113*I113/2000),0,$E113*I113/2000)</f>
        <v>0</v>
      </c>
      <c r="J114" s="709">
        <f>IF(ISERROR($E113*J113/2000),0,$E113*J113/2000)</f>
        <v>0</v>
      </c>
      <c r="K114" s="709">
        <f>IF(ISERROR($E113*K113/2000),0,$E113*K113/2000)</f>
        <v>0</v>
      </c>
      <c r="L114" s="709">
        <f>IF(ISERROR($E113*L113/2000),0,$E113*L113/2000)</f>
        <v>0</v>
      </c>
      <c r="M114" s="705">
        <f>IF(ISERROR(L114*M113),0,L114*M113)</f>
        <v>0</v>
      </c>
    </row>
    <row r="115" spans="1:64" x14ac:dyDescent="0.2">
      <c r="A115" s="388"/>
      <c r="B115" s="510"/>
      <c r="C115" s="1680"/>
      <c r="D115" s="1680"/>
      <c r="E115" s="389"/>
      <c r="F115" s="390"/>
      <c r="G115" s="391"/>
      <c r="H115" s="392"/>
      <c r="I115" s="391"/>
      <c r="J115" s="391"/>
      <c r="K115" s="391"/>
      <c r="L115" s="391"/>
      <c r="M115" s="393"/>
    </row>
    <row r="116" spans="1:64" x14ac:dyDescent="0.2">
      <c r="A116" s="711">
        <f>A28</f>
        <v>0</v>
      </c>
      <c r="B116" s="708" t="str">
        <f>B28</f>
        <v/>
      </c>
      <c r="C116" s="1682" t="e">
        <f xml:space="preserve"> VLOOKUP($A117, $A$133:$N$162,2)</f>
        <v>#N/A</v>
      </c>
      <c r="D116" s="1683"/>
      <c r="E116" s="712">
        <f>H28</f>
        <v>0</v>
      </c>
      <c r="F116" s="700" t="e">
        <f xml:space="preserve"> VLOOKUP($A117, $A$133:$N$162,4)</f>
        <v>#N/A</v>
      </c>
      <c r="G116" s="701" t="e">
        <f xml:space="preserve"> VLOOKUP($A117, $A$133:$N$162,6)</f>
        <v>#N/A</v>
      </c>
      <c r="H116" s="701" t="e">
        <f xml:space="preserve"> VLOOKUP($A117, $A$133:$N$162,7)</f>
        <v>#N/A</v>
      </c>
      <c r="I116" s="701" t="e">
        <f xml:space="preserve"> VLOOKUP($A117, $A$133:$N$162,9)</f>
        <v>#N/A</v>
      </c>
      <c r="J116" s="701" t="e">
        <f xml:space="preserve"> VLOOKUP($A117, $A$133:$N$162,10)</f>
        <v>#N/A</v>
      </c>
      <c r="K116" s="701" t="e">
        <f xml:space="preserve"> VLOOKUP($A117, $A$133:$N$162,11)</f>
        <v>#N/A</v>
      </c>
      <c r="L116" s="701" t="e">
        <f xml:space="preserve"> VLOOKUP($A117, $A$133:$N$162,12)</f>
        <v>#N/A</v>
      </c>
      <c r="M116" s="704" t="e">
        <f xml:space="preserve"> VLOOKUP($A117, $A$133:$N$162,13)</f>
        <v>#N/A</v>
      </c>
    </row>
    <row r="117" spans="1:64" x14ac:dyDescent="0.2">
      <c r="A117" s="710">
        <f>C28</f>
        <v>0</v>
      </c>
      <c r="B117" s="518"/>
      <c r="C117" s="1678" t="e">
        <f xml:space="preserve"> VLOOKUP($A117, $A$133:$N$162,3)</f>
        <v>#N/A</v>
      </c>
      <c r="D117" s="1679"/>
      <c r="E117" s="706" t="e">
        <f xml:space="preserve"> VLOOKUP($A117, $A$133:$N$162,5)</f>
        <v>#N/A</v>
      </c>
      <c r="F117" s="312" t="s">
        <v>658</v>
      </c>
      <c r="G117" s="709">
        <f>IF(ISERROR($E116*G116/2000),0,$E116*G116/2000)</f>
        <v>0</v>
      </c>
      <c r="H117" s="703">
        <f>IF(ISERROR(G117*H116), 0, G117*H116)</f>
        <v>0</v>
      </c>
      <c r="I117" s="709">
        <f>IF(ISERROR($E116*I116/2000),0,$E116*I116/2000)</f>
        <v>0</v>
      </c>
      <c r="J117" s="709">
        <f>IF(ISERROR($E116*J116/2000),0,$E116*J116/2000)</f>
        <v>0</v>
      </c>
      <c r="K117" s="709">
        <f>IF(ISERROR($E116*K116/2000),0,$E116*K116/2000)</f>
        <v>0</v>
      </c>
      <c r="L117" s="709">
        <f>IF(ISERROR($E116*L116/2000),0,$E116*L116/2000)</f>
        <v>0</v>
      </c>
      <c r="M117" s="705">
        <f>IF(ISERROR(L117*M116),0,L117*M116)</f>
        <v>0</v>
      </c>
    </row>
    <row r="118" spans="1:64" ht="13.5" thickBot="1" x14ac:dyDescent="0.25">
      <c r="A118" s="395"/>
      <c r="B118" s="396"/>
      <c r="C118" s="1668"/>
      <c r="D118" s="1668"/>
      <c r="E118" s="397"/>
      <c r="F118" s="396"/>
      <c r="G118" s="398"/>
      <c r="H118" s="399"/>
      <c r="I118" s="398"/>
      <c r="J118" s="398"/>
      <c r="K118" s="398"/>
      <c r="L118" s="398"/>
      <c r="M118" s="400"/>
    </row>
    <row r="119" spans="1:64" ht="14.25" thickTop="1" thickBot="1" x14ac:dyDescent="0.25">
      <c r="A119" s="6"/>
      <c r="B119" s="6"/>
      <c r="C119" s="9"/>
      <c r="D119" s="6"/>
      <c r="E119" s="9"/>
      <c r="F119" s="6"/>
      <c r="G119" s="10"/>
      <c r="H119" s="10"/>
      <c r="I119" s="10"/>
      <c r="J119" s="10"/>
      <c r="K119" s="10"/>
      <c r="L119" s="10"/>
      <c r="M119" s="10"/>
    </row>
    <row r="120" spans="1:64" ht="15" thickTop="1" x14ac:dyDescent="0.25">
      <c r="A120" s="6"/>
      <c r="B120" s="6"/>
      <c r="C120" s="9"/>
      <c r="D120" s="6"/>
      <c r="E120" s="9"/>
      <c r="F120" s="214" t="s">
        <v>807</v>
      </c>
      <c r="G120" s="310" t="s">
        <v>587</v>
      </c>
      <c r="H120" s="310" t="s">
        <v>808</v>
      </c>
      <c r="I120" s="310" t="s">
        <v>392</v>
      </c>
      <c r="J120" s="310" t="s">
        <v>393</v>
      </c>
      <c r="K120" s="310" t="s">
        <v>803</v>
      </c>
      <c r="L120" s="310" t="s">
        <v>659</v>
      </c>
      <c r="M120" s="313" t="s">
        <v>809</v>
      </c>
    </row>
    <row r="121" spans="1:64" ht="13.5" thickBot="1" x14ac:dyDescent="0.25">
      <c r="A121" s="6"/>
      <c r="B121" s="6"/>
      <c r="C121" s="9"/>
      <c r="D121" s="6"/>
      <c r="E121" s="9"/>
      <c r="F121" s="598" t="s">
        <v>145</v>
      </c>
      <c r="G121" s="735">
        <f t="shared" ref="G121:M121" si="7">(G75+G78+G81+G84+G87+G90+G93+G96+G99+G102+G105+G108+G111+G114+G117)</f>
        <v>9.3550000000000008E-2</v>
      </c>
      <c r="H121" s="735">
        <f t="shared" si="7"/>
        <v>8.2698200000000013E-2</v>
      </c>
      <c r="I121" s="735">
        <f t="shared" si="7"/>
        <v>0.255</v>
      </c>
      <c r="J121" s="735">
        <f t="shared" si="7"/>
        <v>1.1725000000000001</v>
      </c>
      <c r="K121" s="735">
        <f t="shared" si="7"/>
        <v>3.9E-2</v>
      </c>
      <c r="L121" s="735">
        <f t="shared" si="7"/>
        <v>8.3750000000000005E-2</v>
      </c>
      <c r="M121" s="736">
        <f t="shared" si="7"/>
        <v>8.1740000000000007E-2</v>
      </c>
    </row>
    <row r="122" spans="1:64" ht="13.5" thickTop="1" x14ac:dyDescent="0.2">
      <c r="A122" s="6"/>
      <c r="B122" s="9"/>
      <c r="C122" s="9"/>
      <c r="D122" s="9"/>
      <c r="E122" s="10"/>
      <c r="F122" s="10"/>
      <c r="G122" s="10"/>
      <c r="H122" s="10"/>
      <c r="I122" s="10"/>
      <c r="J122" s="10"/>
      <c r="K122" s="10"/>
      <c r="L122" s="6"/>
      <c r="M122" s="6"/>
    </row>
    <row r="123" spans="1:64" ht="13.5" thickBot="1" x14ac:dyDescent="0.25">
      <c r="A123" s="62"/>
      <c r="B123" s="69"/>
      <c r="C123" s="69"/>
      <c r="D123" s="69"/>
      <c r="E123" s="62"/>
      <c r="F123" s="62"/>
      <c r="G123" s="62"/>
      <c r="H123" s="62"/>
      <c r="I123" s="62"/>
      <c r="J123" s="62"/>
      <c r="K123" s="62"/>
      <c r="L123" s="62"/>
      <c r="M123" s="62"/>
    </row>
    <row r="124" spans="1:64" ht="13.5" thickBot="1" x14ac:dyDescent="0.25">
      <c r="A124" s="897"/>
      <c r="B124" s="897"/>
      <c r="C124" s="897"/>
      <c r="D124" s="897"/>
      <c r="E124" s="897"/>
      <c r="F124" s="897"/>
      <c r="G124" s="897"/>
      <c r="H124" s="897"/>
      <c r="I124" s="897"/>
      <c r="J124" s="897"/>
      <c r="K124" s="897"/>
      <c r="L124" s="897"/>
      <c r="M124" s="897"/>
      <c r="N124" s="897"/>
    </row>
    <row r="125" spans="1:64" ht="13.5" thickBot="1" x14ac:dyDescent="0.25"/>
    <row r="126" spans="1:64" s="524" customFormat="1" ht="47.25" thickTop="1" thickBot="1" x14ac:dyDescent="0.7">
      <c r="A126" s="1675" t="s">
        <v>110</v>
      </c>
      <c r="B126" s="1676"/>
      <c r="C126" s="1676"/>
      <c r="D126" s="1676"/>
      <c r="E126" s="1676"/>
      <c r="F126" s="1676"/>
      <c r="G126" s="1676"/>
      <c r="H126" s="1676"/>
      <c r="I126" s="1676"/>
      <c r="J126" s="1676"/>
      <c r="K126" s="1676"/>
      <c r="L126" s="1676"/>
      <c r="M126" s="1676"/>
      <c r="N126" s="1677"/>
      <c r="O126" s="523"/>
      <c r="P126" s="523"/>
      <c r="Q126" s="523"/>
      <c r="R126" s="523"/>
      <c r="S126" s="523"/>
      <c r="T126" s="523"/>
      <c r="U126" s="523"/>
      <c r="V126" s="523"/>
      <c r="W126" s="523"/>
      <c r="X126" s="523"/>
      <c r="Y126" s="523"/>
      <c r="Z126" s="523"/>
      <c r="AA126" s="523"/>
      <c r="AB126" s="523"/>
      <c r="AC126" s="523"/>
      <c r="AD126" s="523"/>
      <c r="AE126" s="523"/>
      <c r="AF126" s="523"/>
      <c r="AG126" s="523"/>
      <c r="AH126" s="523"/>
      <c r="AI126" s="523"/>
      <c r="AJ126" s="523"/>
      <c r="AK126" s="523"/>
      <c r="AL126" s="523"/>
      <c r="AM126" s="523"/>
      <c r="AN126" s="523"/>
      <c r="AO126" s="523"/>
      <c r="AP126" s="523"/>
      <c r="AQ126" s="523"/>
      <c r="AR126" s="523"/>
      <c r="AS126" s="523"/>
      <c r="AT126" s="523"/>
      <c r="AU126" s="523"/>
      <c r="AV126" s="523"/>
      <c r="AW126" s="523"/>
      <c r="AX126" s="523"/>
      <c r="AY126" s="523"/>
      <c r="AZ126" s="523"/>
      <c r="BA126" s="523"/>
      <c r="BB126" s="523"/>
      <c r="BC126" s="523"/>
      <c r="BD126" s="523"/>
      <c r="BE126" s="523"/>
      <c r="BF126" s="523"/>
      <c r="BG126" s="523"/>
      <c r="BH126" s="523"/>
      <c r="BI126" s="523"/>
      <c r="BJ126" s="523"/>
      <c r="BK126" s="523"/>
      <c r="BL126" s="523"/>
    </row>
    <row r="127" spans="1:64" ht="13.5" thickTop="1" x14ac:dyDescent="0.2"/>
    <row r="128" spans="1:64" ht="30.75" x14ac:dyDescent="0.45">
      <c r="A128" s="1669" t="s">
        <v>288</v>
      </c>
      <c r="B128" s="1670"/>
      <c r="C128" s="1670"/>
      <c r="D128" s="1670"/>
      <c r="E128" s="1670"/>
      <c r="F128" s="1670"/>
      <c r="G128" s="1670"/>
      <c r="H128" s="1670"/>
      <c r="I128" s="1670"/>
      <c r="J128" s="1670"/>
      <c r="K128" s="1670"/>
      <c r="L128" s="1670"/>
      <c r="M128" s="1670"/>
      <c r="N128" s="1670"/>
    </row>
    <row r="129" spans="1:14" ht="13.5" thickBot="1" x14ac:dyDescent="0.25">
      <c r="A129" s="22"/>
      <c r="B129" s="6"/>
      <c r="C129" s="6"/>
      <c r="D129" s="22"/>
      <c r="E129" s="6"/>
      <c r="F129" s="6"/>
      <c r="G129" s="6"/>
      <c r="H129" s="6"/>
      <c r="I129" s="6"/>
      <c r="J129" s="6"/>
      <c r="K129" s="6"/>
      <c r="L129" s="6"/>
      <c r="M129" s="6"/>
      <c r="N129" s="6"/>
    </row>
    <row r="130" spans="1:14" ht="13.5" thickTop="1" x14ac:dyDescent="0.2">
      <c r="A130" s="320" t="s">
        <v>653</v>
      </c>
      <c r="B130" s="321" t="s">
        <v>811</v>
      </c>
      <c r="C130" s="321" t="s">
        <v>793</v>
      </c>
      <c r="D130" s="321" t="s">
        <v>896</v>
      </c>
      <c r="E130" s="321" t="s">
        <v>812</v>
      </c>
      <c r="F130" s="1671" t="s">
        <v>854</v>
      </c>
      <c r="G130" s="1671"/>
      <c r="H130" s="1671"/>
      <c r="I130" s="1671"/>
      <c r="J130" s="1671"/>
      <c r="K130" s="1671"/>
      <c r="L130" s="1671"/>
      <c r="M130" s="1671"/>
      <c r="N130" s="1672"/>
    </row>
    <row r="131" spans="1:14" x14ac:dyDescent="0.2">
      <c r="A131" s="322"/>
      <c r="B131" s="323"/>
      <c r="C131" s="323"/>
      <c r="D131" s="324" t="s">
        <v>897</v>
      </c>
      <c r="E131" s="324" t="s">
        <v>813</v>
      </c>
      <c r="F131" s="1673" t="s">
        <v>798</v>
      </c>
      <c r="G131" s="1673"/>
      <c r="H131" s="1673"/>
      <c r="I131" s="325" t="s">
        <v>814</v>
      </c>
      <c r="J131" s="325" t="s">
        <v>815</v>
      </c>
      <c r="K131" s="325" t="s">
        <v>816</v>
      </c>
      <c r="L131" s="1673" t="s">
        <v>804</v>
      </c>
      <c r="M131" s="1673"/>
      <c r="N131" s="1674"/>
    </row>
    <row r="132" spans="1:14" ht="14.25" thickBot="1" x14ac:dyDescent="0.3">
      <c r="A132" s="326"/>
      <c r="B132" s="327"/>
      <c r="C132" s="327"/>
      <c r="D132" s="328" t="s">
        <v>898</v>
      </c>
      <c r="E132" s="328" t="s">
        <v>795</v>
      </c>
      <c r="F132" s="328" t="s">
        <v>587</v>
      </c>
      <c r="G132" s="328" t="s">
        <v>866</v>
      </c>
      <c r="H132" s="328" t="s">
        <v>818</v>
      </c>
      <c r="I132" s="328" t="s">
        <v>819</v>
      </c>
      <c r="J132" s="328" t="s">
        <v>820</v>
      </c>
      <c r="K132" s="328" t="s">
        <v>820</v>
      </c>
      <c r="L132" s="328" t="s">
        <v>659</v>
      </c>
      <c r="M132" s="328" t="s">
        <v>882</v>
      </c>
      <c r="N132" s="329" t="s">
        <v>660</v>
      </c>
    </row>
    <row r="133" spans="1:14" x14ac:dyDescent="0.2">
      <c r="A133" s="330">
        <v>1</v>
      </c>
      <c r="B133" s="331" t="s">
        <v>888</v>
      </c>
      <c r="C133" s="332" t="s">
        <v>821</v>
      </c>
      <c r="D133" s="361" t="s">
        <v>899</v>
      </c>
      <c r="E133" s="332" t="s">
        <v>822</v>
      </c>
      <c r="F133" s="333">
        <v>3.18</v>
      </c>
      <c r="G133" s="333" t="s">
        <v>823</v>
      </c>
      <c r="H133" s="877">
        <v>1.4</v>
      </c>
      <c r="I133" s="877">
        <v>40</v>
      </c>
      <c r="J133" s="877">
        <v>550</v>
      </c>
      <c r="K133" s="877">
        <v>0.6</v>
      </c>
      <c r="L133" s="877">
        <v>3</v>
      </c>
      <c r="M133" s="333" t="s">
        <v>824</v>
      </c>
      <c r="N133" s="881">
        <v>3</v>
      </c>
    </row>
    <row r="134" spans="1:14" x14ac:dyDescent="0.2">
      <c r="A134" s="334">
        <v>2</v>
      </c>
      <c r="B134" s="335" t="s">
        <v>825</v>
      </c>
      <c r="C134" s="335" t="s">
        <v>821</v>
      </c>
      <c r="D134" s="362" t="s">
        <v>900</v>
      </c>
      <c r="E134" s="335" t="s">
        <v>822</v>
      </c>
      <c r="F134" s="336">
        <v>6.36</v>
      </c>
      <c r="G134" s="336" t="s">
        <v>823</v>
      </c>
      <c r="H134" s="878">
        <v>2.8</v>
      </c>
      <c r="I134" s="878">
        <v>35</v>
      </c>
      <c r="J134" s="878">
        <v>140</v>
      </c>
      <c r="K134" s="878">
        <v>0.6</v>
      </c>
      <c r="L134" s="878">
        <v>3</v>
      </c>
      <c r="M134" s="336" t="s">
        <v>824</v>
      </c>
      <c r="N134" s="882">
        <v>3</v>
      </c>
    </row>
    <row r="135" spans="1:14" x14ac:dyDescent="0.2">
      <c r="A135" s="334">
        <v>3</v>
      </c>
      <c r="B135" s="335" t="s">
        <v>826</v>
      </c>
      <c r="C135" s="335" t="s">
        <v>821</v>
      </c>
      <c r="D135" s="362" t="s">
        <v>901</v>
      </c>
      <c r="E135" s="335" t="s">
        <v>822</v>
      </c>
      <c r="F135" s="336">
        <v>12.05</v>
      </c>
      <c r="G135" s="336" t="s">
        <v>823</v>
      </c>
      <c r="H135" s="878">
        <v>5.3</v>
      </c>
      <c r="I135" s="878">
        <v>20</v>
      </c>
      <c r="J135" s="878">
        <v>100</v>
      </c>
      <c r="K135" s="878">
        <v>0.6</v>
      </c>
      <c r="L135" s="878">
        <v>3</v>
      </c>
      <c r="M135" s="336" t="s">
        <v>824</v>
      </c>
      <c r="N135" s="882">
        <v>3</v>
      </c>
    </row>
    <row r="136" spans="1:14" x14ac:dyDescent="0.2">
      <c r="A136" s="334">
        <v>4</v>
      </c>
      <c r="B136" s="335" t="s">
        <v>827</v>
      </c>
      <c r="C136" s="335" t="s">
        <v>821</v>
      </c>
      <c r="D136" s="362" t="s">
        <v>902</v>
      </c>
      <c r="E136" s="335" t="s">
        <v>822</v>
      </c>
      <c r="F136" s="336">
        <v>3.18</v>
      </c>
      <c r="G136" s="336" t="s">
        <v>823</v>
      </c>
      <c r="H136" s="878">
        <v>1.4</v>
      </c>
      <c r="I136" s="878">
        <v>40</v>
      </c>
      <c r="J136" s="878">
        <v>275</v>
      </c>
      <c r="K136" s="878">
        <v>0.6</v>
      </c>
      <c r="L136" s="878">
        <v>3</v>
      </c>
      <c r="M136" s="336" t="s">
        <v>824</v>
      </c>
      <c r="N136" s="882">
        <v>3</v>
      </c>
    </row>
    <row r="137" spans="1:14" x14ac:dyDescent="0.2">
      <c r="A137" s="334">
        <v>5</v>
      </c>
      <c r="B137" s="335" t="s">
        <v>828</v>
      </c>
      <c r="C137" s="337" t="s">
        <v>855</v>
      </c>
      <c r="D137" s="362" t="s">
        <v>903</v>
      </c>
      <c r="E137" s="335" t="s">
        <v>829</v>
      </c>
      <c r="F137" s="336">
        <v>0.21</v>
      </c>
      <c r="G137" s="336" t="s">
        <v>830</v>
      </c>
      <c r="H137" s="878">
        <v>0.2</v>
      </c>
      <c r="I137" s="878">
        <v>5</v>
      </c>
      <c r="J137" s="878">
        <v>20</v>
      </c>
      <c r="K137" s="878">
        <v>71.8</v>
      </c>
      <c r="L137" s="878">
        <v>2</v>
      </c>
      <c r="M137" s="336" t="s">
        <v>791</v>
      </c>
      <c r="N137" s="882">
        <v>1.95</v>
      </c>
    </row>
    <row r="138" spans="1:14" x14ac:dyDescent="0.2">
      <c r="A138" s="334">
        <v>6</v>
      </c>
      <c r="B138" s="335" t="s">
        <v>828</v>
      </c>
      <c r="C138" s="337" t="s">
        <v>856</v>
      </c>
      <c r="D138" s="362" t="s">
        <v>903</v>
      </c>
      <c r="E138" s="335" t="s">
        <v>829</v>
      </c>
      <c r="F138" s="336">
        <v>0.21</v>
      </c>
      <c r="G138" s="336" t="s">
        <v>830</v>
      </c>
      <c r="H138" s="878">
        <v>0.2</v>
      </c>
      <c r="I138" s="878">
        <v>5</v>
      </c>
      <c r="J138" s="878">
        <v>20</v>
      </c>
      <c r="K138" s="878">
        <v>7.18</v>
      </c>
      <c r="L138" s="878">
        <v>2</v>
      </c>
      <c r="M138" s="336" t="s">
        <v>791</v>
      </c>
      <c r="N138" s="882">
        <v>1.95</v>
      </c>
    </row>
    <row r="139" spans="1:14" x14ac:dyDescent="0.2">
      <c r="A139" s="334">
        <v>7</v>
      </c>
      <c r="B139" s="335" t="s">
        <v>828</v>
      </c>
      <c r="C139" s="335" t="s">
        <v>831</v>
      </c>
      <c r="D139" s="362" t="s">
        <v>904</v>
      </c>
      <c r="E139" s="335" t="s">
        <v>829</v>
      </c>
      <c r="F139" s="336">
        <v>0.65</v>
      </c>
      <c r="G139" s="336" t="s">
        <v>832</v>
      </c>
      <c r="H139" s="878">
        <v>0.6</v>
      </c>
      <c r="I139" s="878">
        <v>1.8</v>
      </c>
      <c r="J139" s="878">
        <v>8.8000000000000007</v>
      </c>
      <c r="K139" s="878">
        <v>1.5</v>
      </c>
      <c r="L139" s="878">
        <v>0.26</v>
      </c>
      <c r="M139" s="336" t="s">
        <v>824</v>
      </c>
      <c r="N139" s="882">
        <v>0.26</v>
      </c>
    </row>
    <row r="140" spans="1:14" x14ac:dyDescent="0.2">
      <c r="A140" s="334">
        <v>8</v>
      </c>
      <c r="B140" s="335" t="s">
        <v>833</v>
      </c>
      <c r="C140" s="335" t="s">
        <v>821</v>
      </c>
      <c r="D140" s="362" t="s">
        <v>905</v>
      </c>
      <c r="E140" s="335" t="s">
        <v>822</v>
      </c>
      <c r="F140" s="336">
        <v>12.05</v>
      </c>
      <c r="G140" s="336" t="s">
        <v>823</v>
      </c>
      <c r="H140" s="878">
        <v>5.3</v>
      </c>
      <c r="I140" s="878">
        <v>20</v>
      </c>
      <c r="J140" s="878">
        <v>100</v>
      </c>
      <c r="K140" s="878">
        <v>0.6</v>
      </c>
      <c r="L140" s="878">
        <v>3</v>
      </c>
      <c r="M140" s="336" t="s">
        <v>824</v>
      </c>
      <c r="N140" s="882">
        <v>3</v>
      </c>
    </row>
    <row r="141" spans="1:14" x14ac:dyDescent="0.2">
      <c r="A141" s="334">
        <v>9</v>
      </c>
      <c r="B141" s="335" t="s">
        <v>833</v>
      </c>
      <c r="C141" s="337" t="s">
        <v>855</v>
      </c>
      <c r="D141" s="362" t="s">
        <v>906</v>
      </c>
      <c r="E141" s="335" t="s">
        <v>829</v>
      </c>
      <c r="F141" s="336">
        <v>0.74</v>
      </c>
      <c r="G141" s="336" t="s">
        <v>830</v>
      </c>
      <c r="H141" s="878">
        <v>0.7</v>
      </c>
      <c r="I141" s="878">
        <v>5</v>
      </c>
      <c r="J141" s="878">
        <v>18</v>
      </c>
      <c r="K141" s="878">
        <v>72</v>
      </c>
      <c r="L141" s="878">
        <v>2.5</v>
      </c>
      <c r="M141" s="336" t="s">
        <v>834</v>
      </c>
      <c r="N141" s="882">
        <v>2.44</v>
      </c>
    </row>
    <row r="142" spans="1:14" x14ac:dyDescent="0.2">
      <c r="A142" s="334">
        <v>10</v>
      </c>
      <c r="B142" s="335" t="s">
        <v>833</v>
      </c>
      <c r="C142" s="337" t="s">
        <v>856</v>
      </c>
      <c r="D142" s="362" t="s">
        <v>906</v>
      </c>
      <c r="E142" s="335" t="s">
        <v>829</v>
      </c>
      <c r="F142" s="336">
        <v>0.74</v>
      </c>
      <c r="G142" s="336" t="s">
        <v>830</v>
      </c>
      <c r="H142" s="878">
        <v>0.7</v>
      </c>
      <c r="I142" s="878">
        <v>5</v>
      </c>
      <c r="J142" s="878">
        <v>18</v>
      </c>
      <c r="K142" s="878">
        <v>7.2</v>
      </c>
      <c r="L142" s="878">
        <v>2.5</v>
      </c>
      <c r="M142" s="336" t="s">
        <v>834</v>
      </c>
      <c r="N142" s="882">
        <v>2.44</v>
      </c>
    </row>
    <row r="143" spans="1:14" x14ac:dyDescent="0.2">
      <c r="A143" s="334">
        <v>11</v>
      </c>
      <c r="B143" s="335" t="s">
        <v>833</v>
      </c>
      <c r="C143" s="335" t="s">
        <v>831</v>
      </c>
      <c r="D143" s="362" t="s">
        <v>907</v>
      </c>
      <c r="E143" s="335" t="s">
        <v>829</v>
      </c>
      <c r="F143" s="336">
        <v>0.69</v>
      </c>
      <c r="G143" s="336" t="s">
        <v>832</v>
      </c>
      <c r="H143" s="878">
        <v>0.63</v>
      </c>
      <c r="I143" s="878">
        <v>1.95</v>
      </c>
      <c r="J143" s="878">
        <v>7.5</v>
      </c>
      <c r="K143" s="878">
        <v>1.5</v>
      </c>
      <c r="L143" s="878">
        <v>1.85</v>
      </c>
      <c r="M143" s="336" t="s">
        <v>824</v>
      </c>
      <c r="N143" s="882">
        <v>1.85</v>
      </c>
    </row>
    <row r="144" spans="1:14" x14ac:dyDescent="0.2">
      <c r="A144" s="334">
        <v>12</v>
      </c>
      <c r="B144" s="335" t="s">
        <v>835</v>
      </c>
      <c r="C144" s="335" t="s">
        <v>821</v>
      </c>
      <c r="D144" s="362" t="s">
        <v>908</v>
      </c>
      <c r="E144" s="335" t="s">
        <v>822</v>
      </c>
      <c r="F144" s="336">
        <v>12.05</v>
      </c>
      <c r="G144" s="336" t="s">
        <v>823</v>
      </c>
      <c r="H144" s="878">
        <v>5.3</v>
      </c>
      <c r="I144" s="878">
        <v>20</v>
      </c>
      <c r="J144" s="878">
        <v>100</v>
      </c>
      <c r="K144" s="878">
        <v>0.6</v>
      </c>
      <c r="L144" s="878">
        <v>3</v>
      </c>
      <c r="M144" s="336" t="s">
        <v>830</v>
      </c>
      <c r="N144" s="882">
        <v>2.85</v>
      </c>
    </row>
    <row r="145" spans="1:14" x14ac:dyDescent="0.2">
      <c r="A145" s="334">
        <v>13</v>
      </c>
      <c r="B145" s="335" t="s">
        <v>835</v>
      </c>
      <c r="C145" s="337" t="s">
        <v>855</v>
      </c>
      <c r="D145" s="362" t="s">
        <v>909</v>
      </c>
      <c r="E145" s="335" t="s">
        <v>829</v>
      </c>
      <c r="F145" s="336">
        <v>0.21</v>
      </c>
      <c r="G145" s="336" t="s">
        <v>830</v>
      </c>
      <c r="H145" s="878">
        <v>0.2</v>
      </c>
      <c r="I145" s="878">
        <v>5</v>
      </c>
      <c r="J145" s="878">
        <v>20</v>
      </c>
      <c r="K145" s="878">
        <v>53.5</v>
      </c>
      <c r="L145" s="878">
        <v>2</v>
      </c>
      <c r="M145" s="336" t="s">
        <v>791</v>
      </c>
      <c r="N145" s="882">
        <v>1.95</v>
      </c>
    </row>
    <row r="146" spans="1:14" x14ac:dyDescent="0.2">
      <c r="A146" s="334">
        <v>14</v>
      </c>
      <c r="B146" s="335" t="s">
        <v>835</v>
      </c>
      <c r="C146" s="337" t="s">
        <v>856</v>
      </c>
      <c r="D146" s="362" t="s">
        <v>909</v>
      </c>
      <c r="E146" s="335" t="s">
        <v>829</v>
      </c>
      <c r="F146" s="336">
        <v>0.21</v>
      </c>
      <c r="G146" s="336" t="s">
        <v>830</v>
      </c>
      <c r="H146" s="878">
        <v>0.2</v>
      </c>
      <c r="I146" s="878">
        <v>5</v>
      </c>
      <c r="J146" s="878">
        <v>20</v>
      </c>
      <c r="K146" s="878">
        <v>5.35</v>
      </c>
      <c r="L146" s="878">
        <v>2</v>
      </c>
      <c r="M146" s="336" t="s">
        <v>791</v>
      </c>
      <c r="N146" s="882">
        <v>1.95</v>
      </c>
    </row>
    <row r="147" spans="1:14" x14ac:dyDescent="0.2">
      <c r="A147" s="334">
        <v>15</v>
      </c>
      <c r="B147" s="335" t="s">
        <v>835</v>
      </c>
      <c r="C147" s="335" t="s">
        <v>831</v>
      </c>
      <c r="D147" s="362" t="s">
        <v>910</v>
      </c>
      <c r="E147" s="335" t="s">
        <v>829</v>
      </c>
      <c r="F147" s="336">
        <v>0.65</v>
      </c>
      <c r="G147" s="336" t="s">
        <v>832</v>
      </c>
      <c r="H147" s="878">
        <v>0.6</v>
      </c>
      <c r="I147" s="878">
        <v>1.8</v>
      </c>
      <c r="J147" s="878">
        <v>8.8000000000000007</v>
      </c>
      <c r="K147" s="878">
        <v>1.5</v>
      </c>
      <c r="L147" s="878">
        <v>0.26</v>
      </c>
      <c r="M147" s="336" t="s">
        <v>836</v>
      </c>
      <c r="N147" s="882">
        <v>0.25</v>
      </c>
    </row>
    <row r="148" spans="1:14" x14ac:dyDescent="0.2">
      <c r="A148" s="334">
        <v>16</v>
      </c>
      <c r="B148" s="335" t="s">
        <v>837</v>
      </c>
      <c r="C148" s="335" t="s">
        <v>821</v>
      </c>
      <c r="D148" s="362" t="s">
        <v>911</v>
      </c>
      <c r="E148" s="335" t="s">
        <v>822</v>
      </c>
      <c r="F148" s="336" t="s">
        <v>838</v>
      </c>
      <c r="G148" s="336" t="s">
        <v>839</v>
      </c>
      <c r="H148" s="878" t="s">
        <v>840</v>
      </c>
      <c r="I148" s="878">
        <v>430</v>
      </c>
      <c r="J148" s="878" t="s">
        <v>841</v>
      </c>
      <c r="K148" s="878">
        <v>0.6</v>
      </c>
      <c r="L148" s="878">
        <v>10</v>
      </c>
      <c r="M148" s="336" t="s">
        <v>683</v>
      </c>
      <c r="N148" s="882">
        <v>9.94</v>
      </c>
    </row>
    <row r="149" spans="1:14" x14ac:dyDescent="0.2">
      <c r="A149" s="334">
        <v>17</v>
      </c>
      <c r="B149" s="335" t="s">
        <v>837</v>
      </c>
      <c r="C149" s="337" t="s">
        <v>855</v>
      </c>
      <c r="D149" s="362" t="s">
        <v>913</v>
      </c>
      <c r="E149" s="335" t="s">
        <v>829</v>
      </c>
      <c r="F149" s="336">
        <v>37.42</v>
      </c>
      <c r="G149" s="336" t="s">
        <v>842</v>
      </c>
      <c r="H149" s="878">
        <v>33.08</v>
      </c>
      <c r="I149" s="878">
        <v>102</v>
      </c>
      <c r="J149" s="878">
        <v>469</v>
      </c>
      <c r="K149" s="878">
        <v>15.6</v>
      </c>
      <c r="L149" s="878">
        <v>33.5</v>
      </c>
      <c r="M149" s="336" t="s">
        <v>834</v>
      </c>
      <c r="N149" s="882">
        <v>32.700000000000003</v>
      </c>
    </row>
    <row r="150" spans="1:14" x14ac:dyDescent="0.2">
      <c r="A150" s="334">
        <v>18</v>
      </c>
      <c r="B150" s="335" t="s">
        <v>837</v>
      </c>
      <c r="C150" s="337" t="s">
        <v>856</v>
      </c>
      <c r="D150" s="362" t="s">
        <v>913</v>
      </c>
      <c r="E150" s="335" t="s">
        <v>829</v>
      </c>
      <c r="F150" s="336">
        <v>37.42</v>
      </c>
      <c r="G150" s="336" t="s">
        <v>842</v>
      </c>
      <c r="H150" s="878">
        <v>33.08</v>
      </c>
      <c r="I150" s="878">
        <v>102</v>
      </c>
      <c r="J150" s="878">
        <v>469</v>
      </c>
      <c r="K150" s="878">
        <v>1.56</v>
      </c>
      <c r="L150" s="878">
        <v>33.5</v>
      </c>
      <c r="M150" s="336" t="s">
        <v>834</v>
      </c>
      <c r="N150" s="882">
        <v>32.700000000000003</v>
      </c>
    </row>
    <row r="151" spans="1:14" x14ac:dyDescent="0.2">
      <c r="A151" s="334">
        <v>19</v>
      </c>
      <c r="B151" s="335" t="s">
        <v>837</v>
      </c>
      <c r="C151" s="335" t="s">
        <v>831</v>
      </c>
      <c r="D151" s="362" t="s">
        <v>913</v>
      </c>
      <c r="E151" s="335" t="s">
        <v>829</v>
      </c>
      <c r="F151" s="336" t="s">
        <v>843</v>
      </c>
      <c r="G151" s="336" t="s">
        <v>839</v>
      </c>
      <c r="H151" s="878" t="s">
        <v>844</v>
      </c>
      <c r="I151" s="878">
        <v>129</v>
      </c>
      <c r="J151" s="878">
        <v>139</v>
      </c>
      <c r="K151" s="878">
        <v>0.35</v>
      </c>
      <c r="L151" s="878">
        <v>5</v>
      </c>
      <c r="M151" s="336" t="s">
        <v>683</v>
      </c>
      <c r="N151" s="882">
        <v>4.97</v>
      </c>
    </row>
    <row r="152" spans="1:14" x14ac:dyDescent="0.2">
      <c r="A152" s="334">
        <v>20</v>
      </c>
      <c r="B152" s="335" t="s">
        <v>837</v>
      </c>
      <c r="C152" s="335" t="s">
        <v>845</v>
      </c>
      <c r="D152" s="362" t="s">
        <v>912</v>
      </c>
      <c r="E152" s="335" t="s">
        <v>829</v>
      </c>
      <c r="F152" s="336" t="s">
        <v>846</v>
      </c>
      <c r="G152" s="336" t="s">
        <v>847</v>
      </c>
      <c r="H152" s="878" t="s">
        <v>848</v>
      </c>
      <c r="I152" s="878" t="s">
        <v>849</v>
      </c>
      <c r="J152" s="878">
        <v>102</v>
      </c>
      <c r="K152" s="878">
        <v>5.31</v>
      </c>
      <c r="L152" s="878">
        <v>6.47</v>
      </c>
      <c r="M152" s="336" t="s">
        <v>683</v>
      </c>
      <c r="N152" s="882">
        <v>6.43</v>
      </c>
    </row>
    <row r="153" spans="1:14" x14ac:dyDescent="0.2">
      <c r="A153" s="334">
        <v>21</v>
      </c>
      <c r="B153" s="335" t="s">
        <v>850</v>
      </c>
      <c r="C153" s="335" t="s">
        <v>821</v>
      </c>
      <c r="D153" s="362" t="s">
        <v>914</v>
      </c>
      <c r="E153" s="335" t="s">
        <v>822</v>
      </c>
      <c r="F153" s="336">
        <v>66.540000000000006</v>
      </c>
      <c r="G153" s="336" t="s">
        <v>839</v>
      </c>
      <c r="H153" s="878">
        <v>15.57</v>
      </c>
      <c r="I153" s="878">
        <v>115</v>
      </c>
      <c r="J153" s="878">
        <v>413</v>
      </c>
      <c r="K153" s="878">
        <v>0.6</v>
      </c>
      <c r="L153" s="878">
        <v>14</v>
      </c>
      <c r="M153" s="336" t="s">
        <v>683</v>
      </c>
      <c r="N153" s="882">
        <v>13.92</v>
      </c>
    </row>
    <row r="154" spans="1:14" x14ac:dyDescent="0.2">
      <c r="A154" s="334">
        <v>22</v>
      </c>
      <c r="B154" s="335" t="s">
        <v>851</v>
      </c>
      <c r="C154" s="335" t="s">
        <v>821</v>
      </c>
      <c r="D154" s="362" t="s">
        <v>915</v>
      </c>
      <c r="E154" s="335" t="s">
        <v>822</v>
      </c>
      <c r="F154" s="336" t="s">
        <v>852</v>
      </c>
      <c r="G154" s="336" t="s">
        <v>839</v>
      </c>
      <c r="H154" s="878">
        <v>28.43</v>
      </c>
      <c r="I154" s="878">
        <v>115</v>
      </c>
      <c r="J154" s="878">
        <v>413</v>
      </c>
      <c r="K154" s="878">
        <v>0.6</v>
      </c>
      <c r="L154" s="878">
        <v>14</v>
      </c>
      <c r="M154" s="336" t="s">
        <v>683</v>
      </c>
      <c r="N154" s="882">
        <v>13.92</v>
      </c>
    </row>
    <row r="155" spans="1:14" x14ac:dyDescent="0.2">
      <c r="A155" s="334">
        <v>23</v>
      </c>
      <c r="B155" s="335" t="s">
        <v>853</v>
      </c>
      <c r="C155" s="337" t="s">
        <v>855</v>
      </c>
      <c r="D155" s="362" t="s">
        <v>916</v>
      </c>
      <c r="E155" s="335" t="s">
        <v>829</v>
      </c>
      <c r="F155" s="336">
        <v>5.56</v>
      </c>
      <c r="G155" s="336" t="s">
        <v>842</v>
      </c>
      <c r="H155" s="878">
        <v>4.92</v>
      </c>
      <c r="I155" s="878">
        <v>15.4</v>
      </c>
      <c r="J155" s="878">
        <v>67.8</v>
      </c>
      <c r="K155" s="878">
        <v>70</v>
      </c>
      <c r="L155" s="878">
        <v>5</v>
      </c>
      <c r="M155" s="336" t="s">
        <v>834</v>
      </c>
      <c r="N155" s="882">
        <v>4.88</v>
      </c>
    </row>
    <row r="156" spans="1:14" x14ac:dyDescent="0.2">
      <c r="A156" s="334">
        <v>24</v>
      </c>
      <c r="B156" s="337" t="s">
        <v>853</v>
      </c>
      <c r="C156" s="337" t="s">
        <v>856</v>
      </c>
      <c r="D156" s="362" t="s">
        <v>916</v>
      </c>
      <c r="E156" s="335" t="s">
        <v>829</v>
      </c>
      <c r="F156" s="336">
        <v>5.56</v>
      </c>
      <c r="G156" s="336" t="s">
        <v>842</v>
      </c>
      <c r="H156" s="878">
        <v>4.92</v>
      </c>
      <c r="I156" s="878">
        <v>15.4</v>
      </c>
      <c r="J156" s="878">
        <v>67.8</v>
      </c>
      <c r="K156" s="878">
        <v>7</v>
      </c>
      <c r="L156" s="878">
        <v>5</v>
      </c>
      <c r="M156" s="336" t="s">
        <v>834</v>
      </c>
      <c r="N156" s="882">
        <v>4.88</v>
      </c>
    </row>
    <row r="157" spans="1:14" x14ac:dyDescent="0.2">
      <c r="A157" s="338">
        <v>25</v>
      </c>
      <c r="B157" s="339" t="s">
        <v>857</v>
      </c>
      <c r="C157" s="340"/>
      <c r="D157" s="363"/>
      <c r="E157" s="341"/>
      <c r="F157" s="342"/>
      <c r="G157" s="342"/>
      <c r="H157" s="342"/>
      <c r="I157" s="879"/>
      <c r="J157" s="879"/>
      <c r="K157" s="879"/>
      <c r="L157" s="879"/>
      <c r="M157" s="342"/>
      <c r="N157" s="883"/>
    </row>
    <row r="158" spans="1:14" x14ac:dyDescent="0.2">
      <c r="A158" s="338">
        <v>26</v>
      </c>
      <c r="B158" s="339" t="s">
        <v>857</v>
      </c>
      <c r="C158" s="340"/>
      <c r="D158" s="363"/>
      <c r="E158" s="341"/>
      <c r="F158" s="342"/>
      <c r="G158" s="342"/>
      <c r="H158" s="342"/>
      <c r="I158" s="879"/>
      <c r="J158" s="879"/>
      <c r="K158" s="879"/>
      <c r="L158" s="879"/>
      <c r="M158" s="342"/>
      <c r="N158" s="883"/>
    </row>
    <row r="159" spans="1:14" x14ac:dyDescent="0.2">
      <c r="A159" s="338">
        <v>27</v>
      </c>
      <c r="B159" s="339" t="s">
        <v>857</v>
      </c>
      <c r="C159" s="340"/>
      <c r="D159" s="363"/>
      <c r="E159" s="341"/>
      <c r="F159" s="342"/>
      <c r="G159" s="342"/>
      <c r="H159" s="342"/>
      <c r="I159" s="879"/>
      <c r="J159" s="879"/>
      <c r="K159" s="879"/>
      <c r="L159" s="879"/>
      <c r="M159" s="342"/>
      <c r="N159" s="883"/>
    </row>
    <row r="160" spans="1:14" x14ac:dyDescent="0.2">
      <c r="A160" s="338">
        <v>28</v>
      </c>
      <c r="B160" s="339" t="s">
        <v>857</v>
      </c>
      <c r="C160" s="340"/>
      <c r="D160" s="363"/>
      <c r="E160" s="341"/>
      <c r="F160" s="342"/>
      <c r="G160" s="342"/>
      <c r="H160" s="342"/>
      <c r="I160" s="879"/>
      <c r="J160" s="879"/>
      <c r="K160" s="879"/>
      <c r="L160" s="879"/>
      <c r="M160" s="342"/>
      <c r="N160" s="883"/>
    </row>
    <row r="161" spans="1:14" x14ac:dyDescent="0.2">
      <c r="A161" s="338">
        <v>29</v>
      </c>
      <c r="B161" s="339" t="s">
        <v>857</v>
      </c>
      <c r="C161" s="340"/>
      <c r="D161" s="363"/>
      <c r="E161" s="341"/>
      <c r="F161" s="342"/>
      <c r="G161" s="342"/>
      <c r="H161" s="342"/>
      <c r="I161" s="879"/>
      <c r="J161" s="879"/>
      <c r="K161" s="879"/>
      <c r="L161" s="879"/>
      <c r="M161" s="342"/>
      <c r="N161" s="883"/>
    </row>
    <row r="162" spans="1:14" ht="13.5" thickBot="1" x14ac:dyDescent="0.25">
      <c r="A162" s="343">
        <v>30</v>
      </c>
      <c r="B162" s="344" t="s">
        <v>857</v>
      </c>
      <c r="C162" s="345"/>
      <c r="D162" s="364"/>
      <c r="E162" s="346"/>
      <c r="F162" s="347"/>
      <c r="G162" s="347"/>
      <c r="H162" s="347"/>
      <c r="I162" s="880"/>
      <c r="J162" s="880"/>
      <c r="K162" s="880"/>
      <c r="L162" s="880"/>
      <c r="M162" s="347"/>
      <c r="N162" s="884"/>
    </row>
    <row r="163" spans="1:14" ht="13.5" thickTop="1" x14ac:dyDescent="0.2">
      <c r="A163" s="348"/>
      <c r="B163" s="349"/>
      <c r="C163" s="350"/>
      <c r="D163" s="357"/>
      <c r="E163" s="350"/>
      <c r="F163" s="350"/>
      <c r="G163" s="350"/>
      <c r="H163" s="350"/>
      <c r="I163" s="350"/>
      <c r="J163" s="350"/>
      <c r="K163" s="350"/>
      <c r="L163" s="350"/>
      <c r="M163" s="350"/>
      <c r="N163" s="350"/>
    </row>
    <row r="164" spans="1:14" x14ac:dyDescent="0.2">
      <c r="A164" s="351" t="s">
        <v>876</v>
      </c>
      <c r="B164" s="352" t="s">
        <v>879</v>
      </c>
      <c r="C164" s="349"/>
      <c r="D164" s="351"/>
      <c r="E164" s="349"/>
      <c r="F164" s="353" t="s">
        <v>863</v>
      </c>
      <c r="G164" s="352" t="s">
        <v>868</v>
      </c>
      <c r="H164" s="349"/>
      <c r="I164" s="349"/>
      <c r="J164" s="349"/>
      <c r="K164" s="349"/>
      <c r="L164" s="353" t="s">
        <v>858</v>
      </c>
      <c r="M164" s="352" t="s">
        <v>859</v>
      </c>
      <c r="N164" s="349"/>
    </row>
    <row r="165" spans="1:14" ht="13.5" x14ac:dyDescent="0.25">
      <c r="A165" s="351" t="s">
        <v>877</v>
      </c>
      <c r="B165" s="352" t="s">
        <v>880</v>
      </c>
      <c r="C165" s="349"/>
      <c r="D165" s="351"/>
      <c r="E165" s="349"/>
      <c r="F165" s="353" t="s">
        <v>864</v>
      </c>
      <c r="G165" s="352" t="s">
        <v>869</v>
      </c>
      <c r="H165" s="349"/>
      <c r="I165" s="349"/>
      <c r="J165" s="349"/>
      <c r="K165" s="349"/>
      <c r="L165" s="353" t="s">
        <v>883</v>
      </c>
      <c r="M165" s="352" t="s">
        <v>860</v>
      </c>
      <c r="N165" s="349"/>
    </row>
    <row r="166" spans="1:14" x14ac:dyDescent="0.2">
      <c r="A166" s="351" t="s">
        <v>878</v>
      </c>
      <c r="B166" s="352" t="s">
        <v>881</v>
      </c>
      <c r="C166" s="349"/>
      <c r="D166" s="351"/>
      <c r="E166" s="349"/>
      <c r="F166" s="353" t="s">
        <v>867</v>
      </c>
      <c r="G166" s="352" t="s">
        <v>870</v>
      </c>
      <c r="H166" s="349"/>
      <c r="I166" s="349"/>
      <c r="J166" s="349"/>
      <c r="K166" s="349"/>
      <c r="L166" s="354"/>
      <c r="M166" s="350" t="s">
        <v>861</v>
      </c>
      <c r="N166" s="349"/>
    </row>
    <row r="167" spans="1:14" ht="13.5" x14ac:dyDescent="0.25">
      <c r="A167" s="348"/>
      <c r="B167" s="349"/>
      <c r="C167" s="349"/>
      <c r="D167" s="351"/>
      <c r="E167" s="350"/>
      <c r="F167" s="355" t="s">
        <v>864</v>
      </c>
      <c r="G167" s="356" t="s">
        <v>871</v>
      </c>
      <c r="H167" s="349"/>
      <c r="I167" s="349"/>
      <c r="J167" s="349"/>
      <c r="K167" s="349"/>
      <c r="L167" s="353" t="s">
        <v>884</v>
      </c>
      <c r="M167" s="352" t="s">
        <v>885</v>
      </c>
      <c r="N167" s="349"/>
    </row>
    <row r="168" spans="1:14" ht="13.5" x14ac:dyDescent="0.25">
      <c r="A168" s="357"/>
      <c r="B168" s="350"/>
      <c r="C168" s="350"/>
      <c r="D168" s="357"/>
      <c r="E168" s="350"/>
      <c r="F168" s="350"/>
      <c r="G168" s="350"/>
      <c r="H168" s="350"/>
      <c r="I168" s="350"/>
      <c r="J168" s="350"/>
      <c r="K168" s="350"/>
      <c r="L168" s="353" t="s">
        <v>883</v>
      </c>
      <c r="M168" s="352" t="s">
        <v>886</v>
      </c>
      <c r="N168" s="350"/>
    </row>
    <row r="169" spans="1:14" x14ac:dyDescent="0.2">
      <c r="A169" s="357"/>
      <c r="B169" s="350"/>
      <c r="C169" s="350"/>
      <c r="D169" s="357"/>
      <c r="E169" s="350"/>
      <c r="F169" s="354" t="s">
        <v>865</v>
      </c>
      <c r="G169" s="350" t="s">
        <v>875</v>
      </c>
      <c r="H169" s="350"/>
      <c r="I169" s="350"/>
      <c r="J169" s="350"/>
      <c r="K169" s="350"/>
      <c r="L169" s="350"/>
      <c r="M169" s="350"/>
      <c r="N169" s="349"/>
    </row>
    <row r="170" spans="1:14" ht="13.5" x14ac:dyDescent="0.25">
      <c r="A170" s="357"/>
      <c r="B170" s="350"/>
      <c r="C170" s="350"/>
      <c r="D170" s="357"/>
      <c r="E170" s="350"/>
      <c r="F170" s="353" t="s">
        <v>872</v>
      </c>
      <c r="G170" s="352" t="s">
        <v>873</v>
      </c>
      <c r="H170" s="350"/>
      <c r="I170" s="350"/>
      <c r="J170" s="350"/>
      <c r="K170" s="350"/>
      <c r="L170" s="353" t="s">
        <v>887</v>
      </c>
      <c r="M170" s="352" t="s">
        <v>860</v>
      </c>
      <c r="N170" s="349"/>
    </row>
    <row r="171" spans="1:14" x14ac:dyDescent="0.2">
      <c r="A171" s="357"/>
      <c r="B171" s="350"/>
      <c r="C171" s="350"/>
      <c r="D171" s="357"/>
      <c r="E171" s="350"/>
      <c r="F171" s="355" t="s">
        <v>865</v>
      </c>
      <c r="G171" s="356" t="s">
        <v>874</v>
      </c>
      <c r="H171" s="350"/>
      <c r="I171" s="350"/>
      <c r="J171" s="350"/>
      <c r="K171" s="350"/>
      <c r="L171" s="354"/>
      <c r="M171" s="350" t="s">
        <v>862</v>
      </c>
      <c r="N171" s="349"/>
    </row>
  </sheetData>
  <customSheetViews>
    <customSheetView guid="{AAD60760-F9D5-4652-8E0C-566433032DA7}" scale="75" showRuler="0" topLeftCell="C1">
      <selection activeCell="C1" sqref="C1:L1"/>
      <rowBreaks count="2" manualBreakCount="2">
        <brk id="63" max="16383" man="1"/>
        <brk id="124" max="16383" man="1"/>
      </rowBreaks>
      <pageMargins left="0.25" right="0.25" top="0.25" bottom="0.5" header="0.25" footer="0.25"/>
      <pageSetup scale="58" fitToHeight="3" orientation="landscape" r:id="rId1"/>
      <headerFooter alignWithMargins="0">
        <oddFooter>&amp;CPage &amp;P of &amp;N</oddFooter>
      </headerFooter>
    </customSheetView>
  </customSheetViews>
  <mergeCells count="121">
    <mergeCell ref="C117:D117"/>
    <mergeCell ref="C110:D110"/>
    <mergeCell ref="C111:D111"/>
    <mergeCell ref="C113:D113"/>
    <mergeCell ref="C114:D114"/>
    <mergeCell ref="C98:D98"/>
    <mergeCell ref="C99:D99"/>
    <mergeCell ref="C101:D101"/>
    <mergeCell ref="C102:D102"/>
    <mergeCell ref="C100:D100"/>
    <mergeCell ref="C116:D116"/>
    <mergeCell ref="A1:B1"/>
    <mergeCell ref="C1:L1"/>
    <mergeCell ref="A2:B2"/>
    <mergeCell ref="C2:L2"/>
    <mergeCell ref="C80:D80"/>
    <mergeCell ref="C81:D81"/>
    <mergeCell ref="H8:J8"/>
    <mergeCell ref="A9:B9"/>
    <mergeCell ref="C9:G9"/>
    <mergeCell ref="H9:J9"/>
    <mergeCell ref="C3:L3"/>
    <mergeCell ref="C4:L4"/>
    <mergeCell ref="A6:D6"/>
    <mergeCell ref="E6:I6"/>
    <mergeCell ref="J6:M6"/>
    <mergeCell ref="D12:E12"/>
    <mergeCell ref="D13:E13"/>
    <mergeCell ref="D14:E14"/>
    <mergeCell ref="D15:E15"/>
    <mergeCell ref="A8:B8"/>
    <mergeCell ref="C8:G8"/>
    <mergeCell ref="D20:E20"/>
    <mergeCell ref="D21:E21"/>
    <mergeCell ref="D22:E22"/>
    <mergeCell ref="D23:E23"/>
    <mergeCell ref="D16:E16"/>
    <mergeCell ref="D17:E17"/>
    <mergeCell ref="D18:E18"/>
    <mergeCell ref="D19:E19"/>
    <mergeCell ref="D28:E28"/>
    <mergeCell ref="D31:E31"/>
    <mergeCell ref="D32:E32"/>
    <mergeCell ref="D33:E33"/>
    <mergeCell ref="D24:E24"/>
    <mergeCell ref="D25:E25"/>
    <mergeCell ref="D26:E26"/>
    <mergeCell ref="D27:E27"/>
    <mergeCell ref="D38:E38"/>
    <mergeCell ref="D39:E39"/>
    <mergeCell ref="D40:E40"/>
    <mergeCell ref="D41:E41"/>
    <mergeCell ref="D34:E34"/>
    <mergeCell ref="D35:E35"/>
    <mergeCell ref="D36:E36"/>
    <mergeCell ref="D37:E37"/>
    <mergeCell ref="D46:E46"/>
    <mergeCell ref="D47:E47"/>
    <mergeCell ref="D48:E48"/>
    <mergeCell ref="D49:E49"/>
    <mergeCell ref="D42:E42"/>
    <mergeCell ref="D43:E43"/>
    <mergeCell ref="D44:E44"/>
    <mergeCell ref="D45:E45"/>
    <mergeCell ref="D54:E54"/>
    <mergeCell ref="D55:E55"/>
    <mergeCell ref="D56:E56"/>
    <mergeCell ref="D57:E57"/>
    <mergeCell ref="D50:E50"/>
    <mergeCell ref="D51:E51"/>
    <mergeCell ref="D52:E52"/>
    <mergeCell ref="D53:E53"/>
    <mergeCell ref="A65:J65"/>
    <mergeCell ref="C69:D69"/>
    <mergeCell ref="G71:H71"/>
    <mergeCell ref="C70:D70"/>
    <mergeCell ref="C71:D73"/>
    <mergeCell ref="D58:E58"/>
    <mergeCell ref="D59:E59"/>
    <mergeCell ref="D60:E60"/>
    <mergeCell ref="D61:E61"/>
    <mergeCell ref="L71:M71"/>
    <mergeCell ref="C76:D76"/>
    <mergeCell ref="C74:D74"/>
    <mergeCell ref="C75:D75"/>
    <mergeCell ref="C77:D77"/>
    <mergeCell ref="C78:D78"/>
    <mergeCell ref="C88:D88"/>
    <mergeCell ref="C82:D82"/>
    <mergeCell ref="C85:D85"/>
    <mergeCell ref="C86:D86"/>
    <mergeCell ref="C87:D87"/>
    <mergeCell ref="C79:D79"/>
    <mergeCell ref="C83:D83"/>
    <mergeCell ref="C84:D84"/>
    <mergeCell ref="C107:D107"/>
    <mergeCell ref="C89:D89"/>
    <mergeCell ref="C90:D90"/>
    <mergeCell ref="C97:D97"/>
    <mergeCell ref="C91:D91"/>
    <mergeCell ref="C94:D94"/>
    <mergeCell ref="C92:D92"/>
    <mergeCell ref="C93:D93"/>
    <mergeCell ref="C95:D95"/>
    <mergeCell ref="C96:D96"/>
    <mergeCell ref="C108:D108"/>
    <mergeCell ref="C115:D115"/>
    <mergeCell ref="G69:M69"/>
    <mergeCell ref="G70:M70"/>
    <mergeCell ref="C109:D109"/>
    <mergeCell ref="C112:D112"/>
    <mergeCell ref="C106:D106"/>
    <mergeCell ref="C103:D103"/>
    <mergeCell ref="C104:D104"/>
    <mergeCell ref="C105:D105"/>
    <mergeCell ref="C118:D118"/>
    <mergeCell ref="A128:N128"/>
    <mergeCell ref="F130:N130"/>
    <mergeCell ref="F131:H131"/>
    <mergeCell ref="L131:N131"/>
    <mergeCell ref="A126:N126"/>
  </mergeCells>
  <phoneticPr fontId="0" type="noConversion"/>
  <pageMargins left="0.25" right="0.25" top="0.25" bottom="0.5" header="0.25" footer="0.25"/>
  <pageSetup scale="58" fitToHeight="3" orientation="landscape" r:id="rId2"/>
  <headerFooter alignWithMargins="0">
    <oddFooter>&amp;CPage &amp;P of &amp;N</oddFooter>
  </headerFooter>
  <rowBreaks count="2" manualBreakCount="2">
    <brk id="63" max="16383" man="1"/>
    <brk id="12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topLeftCell="A61" zoomScale="75" workbookViewId="0">
      <selection activeCell="A4" sqref="A4"/>
    </sheetView>
  </sheetViews>
  <sheetFormatPr defaultRowHeight="12.75" x14ac:dyDescent="0.2"/>
  <cols>
    <col min="1" max="9" width="15.28515625" style="827" customWidth="1"/>
    <col min="10" max="10" width="16.42578125" style="827" customWidth="1"/>
    <col min="11" max="13" width="15.28515625" style="827" customWidth="1"/>
    <col min="14" max="16384" width="9.140625" style="827"/>
  </cols>
  <sheetData>
    <row r="1" spans="1:13" ht="26.25" x14ac:dyDescent="0.4">
      <c r="A1" s="1060" t="s">
        <v>593</v>
      </c>
      <c r="B1" s="1060"/>
      <c r="C1" s="1117" t="s">
        <v>717</v>
      </c>
      <c r="D1" s="1118"/>
      <c r="E1" s="1118"/>
      <c r="F1" s="1118"/>
      <c r="G1" s="1118"/>
      <c r="H1" s="1118"/>
      <c r="I1" s="1118"/>
      <c r="J1" s="1118"/>
      <c r="K1" s="1118"/>
      <c r="L1" s="1119"/>
      <c r="M1" s="498" t="s">
        <v>594</v>
      </c>
    </row>
    <row r="2" spans="1:13" ht="26.25" x14ac:dyDescent="0.4">
      <c r="A2" s="1061" t="s">
        <v>595</v>
      </c>
      <c r="B2" s="1061"/>
      <c r="C2" s="1120" t="s">
        <v>363</v>
      </c>
      <c r="D2" s="1121"/>
      <c r="E2" s="1121"/>
      <c r="F2" s="1121"/>
      <c r="G2" s="1121"/>
      <c r="H2" s="1121"/>
      <c r="I2" s="1121"/>
      <c r="J2" s="1121"/>
      <c r="K2" s="1121"/>
      <c r="L2" s="1122"/>
      <c r="M2" s="499" t="s">
        <v>596</v>
      </c>
    </row>
    <row r="3" spans="1:13" ht="26.25" x14ac:dyDescent="0.4">
      <c r="A3" s="3">
        <v>20</v>
      </c>
      <c r="B3" s="413" t="str">
        <f>FAC!B3</f>
        <v>__ __</v>
      </c>
      <c r="C3" s="1703" t="s">
        <v>114</v>
      </c>
      <c r="D3" s="1704"/>
      <c r="E3" s="1704"/>
      <c r="F3" s="1704"/>
      <c r="G3" s="1704"/>
      <c r="H3" s="1704"/>
      <c r="I3" s="1704"/>
      <c r="J3" s="1704"/>
      <c r="K3" s="1704"/>
      <c r="L3" s="1705"/>
      <c r="M3" s="499" t="s">
        <v>124</v>
      </c>
    </row>
    <row r="4" spans="1:13" ht="13.5" thickBot="1" x14ac:dyDescent="0.25">
      <c r="A4" s="5"/>
      <c r="B4" s="891"/>
      <c r="C4" s="1185"/>
      <c r="D4" s="1186"/>
      <c r="E4" s="1186"/>
      <c r="F4" s="1186"/>
      <c r="G4" s="1186"/>
      <c r="H4" s="1186"/>
      <c r="I4" s="1186"/>
      <c r="J4" s="1186"/>
      <c r="K4" s="1186"/>
      <c r="L4" s="1186"/>
      <c r="M4" s="899"/>
    </row>
    <row r="5" spans="1:13" ht="13.5" thickBot="1" x14ac:dyDescent="0.25">
      <c r="A5" s="10"/>
      <c r="B5" s="893"/>
      <c r="C5" s="894"/>
      <c r="D5" s="894"/>
      <c r="E5" s="894"/>
      <c r="F5" s="894"/>
      <c r="G5" s="894"/>
      <c r="H5" s="894"/>
      <c r="I5" s="894"/>
      <c r="J5" s="894"/>
      <c r="K5" s="893"/>
    </row>
    <row r="6" spans="1:13" ht="21" thickBot="1" x14ac:dyDescent="0.35">
      <c r="A6" s="1174" t="s">
        <v>933</v>
      </c>
      <c r="B6" s="1174"/>
      <c r="C6" s="1174"/>
      <c r="D6" s="1174"/>
      <c r="E6" s="1175" t="s">
        <v>932</v>
      </c>
      <c r="F6" s="1175"/>
      <c r="G6" s="1175"/>
      <c r="H6" s="1175"/>
      <c r="I6" s="1175"/>
      <c r="J6" s="1176" t="s">
        <v>931</v>
      </c>
      <c r="K6" s="1176"/>
      <c r="L6" s="1176"/>
      <c r="M6" s="1176"/>
    </row>
    <row r="7" spans="1:13" ht="20.25" x14ac:dyDescent="0.3">
      <c r="A7" s="85"/>
      <c r="B7" s="85"/>
      <c r="C7" s="86"/>
      <c r="D7" s="86"/>
      <c r="E7" s="86"/>
      <c r="F7" s="86"/>
      <c r="G7" s="86"/>
      <c r="H7" s="86"/>
      <c r="I7" s="86"/>
      <c r="J7" s="86"/>
      <c r="K7" s="85"/>
      <c r="L7" s="87"/>
    </row>
    <row r="8" spans="1:13" ht="21" thickBot="1" x14ac:dyDescent="0.35">
      <c r="A8" s="1177" t="s">
        <v>681</v>
      </c>
      <c r="B8" s="1177"/>
      <c r="C8" s="1187">
        <f>FAC!C8</f>
        <v>0</v>
      </c>
      <c r="D8" s="1187"/>
      <c r="E8" s="1187"/>
      <c r="F8" s="1187"/>
      <c r="G8" s="1187"/>
      <c r="H8" s="1177" t="s">
        <v>607</v>
      </c>
      <c r="I8" s="1177"/>
      <c r="J8" s="1177"/>
      <c r="K8" s="412">
        <f>FAC!K8</f>
        <v>0</v>
      </c>
      <c r="L8" s="309"/>
      <c r="M8" s="309"/>
    </row>
    <row r="9" spans="1:13" ht="21" thickBot="1" x14ac:dyDescent="0.35">
      <c r="A9" s="1177" t="s">
        <v>682</v>
      </c>
      <c r="B9" s="1177"/>
      <c r="C9" s="1187">
        <f>FAC!C9</f>
        <v>0</v>
      </c>
      <c r="D9" s="1187"/>
      <c r="E9" s="1187"/>
      <c r="F9" s="1187"/>
      <c r="G9" s="1187"/>
      <c r="H9" s="1177" t="s">
        <v>608</v>
      </c>
      <c r="I9" s="1177"/>
      <c r="J9" s="1177"/>
      <c r="K9" s="412">
        <f>FAC!K9</f>
        <v>0</v>
      </c>
      <c r="L9" s="309"/>
      <c r="M9" s="309"/>
    </row>
    <row r="11" spans="1:13" ht="20.25" x14ac:dyDescent="0.3">
      <c r="A11" s="87" t="s">
        <v>112</v>
      </c>
      <c r="B11" s="527">
        <v>90007</v>
      </c>
    </row>
    <row r="12" spans="1:13" ht="13.5" thickBot="1" x14ac:dyDescent="0.25">
      <c r="A12" s="6"/>
      <c r="B12" s="9"/>
      <c r="C12" s="9"/>
      <c r="D12" s="9"/>
      <c r="E12" s="9"/>
      <c r="F12" s="9"/>
      <c r="G12" s="15"/>
      <c r="H12" s="6"/>
      <c r="I12" s="6"/>
      <c r="J12" s="6"/>
    </row>
    <row r="13" spans="1:13" ht="13.5" thickTop="1" x14ac:dyDescent="0.2">
      <c r="A13" s="110" t="s">
        <v>115</v>
      </c>
      <c r="B13" s="530" t="s">
        <v>472</v>
      </c>
      <c r="C13" s="1707" t="s">
        <v>479</v>
      </c>
      <c r="D13" s="1217"/>
      <c r="E13" s="1218"/>
      <c r="F13" s="1708" t="s">
        <v>670</v>
      </c>
      <c r="G13" s="1217"/>
      <c r="H13" s="1217"/>
      <c r="I13" s="1224"/>
      <c r="J13" s="267" t="s">
        <v>425</v>
      </c>
    </row>
    <row r="14" spans="1:13" ht="13.5" thickBot="1" x14ac:dyDescent="0.25">
      <c r="A14" s="235" t="s">
        <v>650</v>
      </c>
      <c r="B14" s="533"/>
      <c r="C14" s="285" t="s">
        <v>473</v>
      </c>
      <c r="D14" s="236" t="s">
        <v>474</v>
      </c>
      <c r="E14" s="286" t="s">
        <v>475</v>
      </c>
      <c r="F14" s="287" t="s">
        <v>480</v>
      </c>
      <c r="G14" s="236" t="s">
        <v>478</v>
      </c>
      <c r="H14" s="123" t="s">
        <v>476</v>
      </c>
      <c r="I14" s="288" t="s">
        <v>477</v>
      </c>
      <c r="J14" s="289" t="s">
        <v>484</v>
      </c>
    </row>
    <row r="15" spans="1:13" x14ac:dyDescent="0.2">
      <c r="A15" s="126">
        <v>1</v>
      </c>
      <c r="B15" s="534"/>
      <c r="C15" s="280"/>
      <c r="D15" s="256"/>
      <c r="E15" s="206">
        <f t="shared" ref="E15:E26" si="0">(C15+D15)/2</f>
        <v>0</v>
      </c>
      <c r="F15" s="282"/>
      <c r="G15" s="257"/>
      <c r="H15" s="257"/>
      <c r="I15" s="265">
        <f t="shared" ref="I15:I26" si="1">F15*G15*H15</f>
        <v>0</v>
      </c>
      <c r="J15" s="284">
        <v>100</v>
      </c>
    </row>
    <row r="16" spans="1:13" x14ac:dyDescent="0.2">
      <c r="A16" s="152">
        <v>2</v>
      </c>
      <c r="B16" s="535"/>
      <c r="C16" s="280"/>
      <c r="D16" s="256"/>
      <c r="E16" s="206">
        <f t="shared" si="0"/>
        <v>0</v>
      </c>
      <c r="F16" s="282"/>
      <c r="G16" s="257"/>
      <c r="H16" s="257"/>
      <c r="I16" s="265">
        <f t="shared" si="1"/>
        <v>0</v>
      </c>
      <c r="J16" s="268">
        <v>100</v>
      </c>
    </row>
    <row r="17" spans="1:11" x14ac:dyDescent="0.2">
      <c r="A17" s="152">
        <v>3</v>
      </c>
      <c r="B17" s="535"/>
      <c r="C17" s="280"/>
      <c r="D17" s="256"/>
      <c r="E17" s="206">
        <f t="shared" si="0"/>
        <v>0</v>
      </c>
      <c r="F17" s="282"/>
      <c r="G17" s="257"/>
      <c r="H17" s="257"/>
      <c r="I17" s="265">
        <f t="shared" si="1"/>
        <v>0</v>
      </c>
      <c r="J17" s="268">
        <v>100</v>
      </c>
    </row>
    <row r="18" spans="1:11" x14ac:dyDescent="0.2">
      <c r="A18" s="152">
        <v>4</v>
      </c>
      <c r="B18" s="535"/>
      <c r="C18" s="280"/>
      <c r="D18" s="256"/>
      <c r="E18" s="206">
        <f t="shared" si="0"/>
        <v>0</v>
      </c>
      <c r="F18" s="282"/>
      <c r="G18" s="257"/>
      <c r="H18" s="257"/>
      <c r="I18" s="265">
        <f t="shared" si="1"/>
        <v>0</v>
      </c>
      <c r="J18" s="268">
        <v>100</v>
      </c>
    </row>
    <row r="19" spans="1:11" x14ac:dyDescent="0.2">
      <c r="A19" s="152">
        <v>5</v>
      </c>
      <c r="B19" s="535"/>
      <c r="C19" s="280"/>
      <c r="D19" s="256"/>
      <c r="E19" s="206">
        <f t="shared" si="0"/>
        <v>0</v>
      </c>
      <c r="F19" s="282"/>
      <c r="G19" s="257"/>
      <c r="H19" s="257"/>
      <c r="I19" s="265">
        <f t="shared" si="1"/>
        <v>0</v>
      </c>
      <c r="J19" s="268">
        <v>100</v>
      </c>
    </row>
    <row r="20" spans="1:11" x14ac:dyDescent="0.2">
      <c r="A20" s="152">
        <v>6</v>
      </c>
      <c r="B20" s="535"/>
      <c r="C20" s="280"/>
      <c r="D20" s="256"/>
      <c r="E20" s="206">
        <f t="shared" si="0"/>
        <v>0</v>
      </c>
      <c r="F20" s="282"/>
      <c r="G20" s="257"/>
      <c r="H20" s="257"/>
      <c r="I20" s="265">
        <f t="shared" si="1"/>
        <v>0</v>
      </c>
      <c r="J20" s="268">
        <v>100</v>
      </c>
    </row>
    <row r="21" spans="1:11" x14ac:dyDescent="0.2">
      <c r="A21" s="152">
        <v>7</v>
      </c>
      <c r="B21" s="535"/>
      <c r="C21" s="280"/>
      <c r="D21" s="256"/>
      <c r="E21" s="206">
        <f t="shared" si="0"/>
        <v>0</v>
      </c>
      <c r="F21" s="282"/>
      <c r="G21" s="257"/>
      <c r="H21" s="257"/>
      <c r="I21" s="265">
        <f t="shared" si="1"/>
        <v>0</v>
      </c>
      <c r="J21" s="268">
        <v>100</v>
      </c>
    </row>
    <row r="22" spans="1:11" x14ac:dyDescent="0.2">
      <c r="A22" s="152">
        <v>8</v>
      </c>
      <c r="B22" s="535"/>
      <c r="C22" s="280"/>
      <c r="D22" s="256"/>
      <c r="E22" s="206">
        <f t="shared" si="0"/>
        <v>0</v>
      </c>
      <c r="F22" s="282"/>
      <c r="G22" s="257"/>
      <c r="H22" s="257"/>
      <c r="I22" s="265">
        <f t="shared" si="1"/>
        <v>0</v>
      </c>
      <c r="J22" s="268">
        <v>100</v>
      </c>
    </row>
    <row r="23" spans="1:11" x14ac:dyDescent="0.2">
      <c r="A23" s="152">
        <v>9</v>
      </c>
      <c r="B23" s="535"/>
      <c r="C23" s="280"/>
      <c r="D23" s="256"/>
      <c r="E23" s="206">
        <f t="shared" si="0"/>
        <v>0</v>
      </c>
      <c r="F23" s="282"/>
      <c r="G23" s="257"/>
      <c r="H23" s="257"/>
      <c r="I23" s="265">
        <f t="shared" si="1"/>
        <v>0</v>
      </c>
      <c r="J23" s="268">
        <v>100</v>
      </c>
    </row>
    <row r="24" spans="1:11" x14ac:dyDescent="0.2">
      <c r="A24" s="152">
        <v>10</v>
      </c>
      <c r="B24" s="535"/>
      <c r="C24" s="280"/>
      <c r="D24" s="256"/>
      <c r="E24" s="206">
        <f t="shared" si="0"/>
        <v>0</v>
      </c>
      <c r="F24" s="282"/>
      <c r="G24" s="257"/>
      <c r="H24" s="257"/>
      <c r="I24" s="265">
        <f t="shared" si="1"/>
        <v>0</v>
      </c>
      <c r="J24" s="268">
        <v>100</v>
      </c>
    </row>
    <row r="25" spans="1:11" x14ac:dyDescent="0.2">
      <c r="A25" s="152">
        <v>11</v>
      </c>
      <c r="B25" s="535"/>
      <c r="C25" s="280"/>
      <c r="D25" s="256"/>
      <c r="E25" s="206">
        <f t="shared" si="0"/>
        <v>0</v>
      </c>
      <c r="F25" s="282"/>
      <c r="G25" s="257"/>
      <c r="H25" s="257"/>
      <c r="I25" s="265">
        <f t="shared" si="1"/>
        <v>0</v>
      </c>
      <c r="J25" s="268">
        <v>100</v>
      </c>
    </row>
    <row r="26" spans="1:11" ht="13.5" thickBot="1" x14ac:dyDescent="0.25">
      <c r="A26" s="162">
        <v>12</v>
      </c>
      <c r="B26" s="536"/>
      <c r="C26" s="263"/>
      <c r="D26" s="243"/>
      <c r="E26" s="264">
        <f t="shared" si="0"/>
        <v>0</v>
      </c>
      <c r="F26" s="245"/>
      <c r="G26" s="246"/>
      <c r="H26" s="246"/>
      <c r="I26" s="266">
        <f t="shared" si="1"/>
        <v>0</v>
      </c>
      <c r="J26" s="269">
        <v>100</v>
      </c>
    </row>
    <row r="27" spans="1:11" ht="14.25" thickTop="1" thickBot="1" x14ac:dyDescent="0.25">
      <c r="A27" s="6"/>
      <c r="B27" s="9"/>
      <c r="C27" s="9"/>
      <c r="D27" s="9"/>
      <c r="E27" s="31"/>
      <c r="F27" s="9"/>
      <c r="G27" s="15"/>
      <c r="H27" s="15"/>
      <c r="I27" s="32"/>
      <c r="J27" s="15"/>
    </row>
    <row r="28" spans="1:11" ht="13.5" thickTop="1" x14ac:dyDescent="0.2">
      <c r="A28" s="273" t="s">
        <v>481</v>
      </c>
      <c r="B28" s="1716" t="s">
        <v>485</v>
      </c>
      <c r="C28" s="1717"/>
      <c r="D28" s="1717"/>
      <c r="E28" s="1717"/>
      <c r="F28" s="1717"/>
      <c r="G28" s="1717"/>
      <c r="H28" s="1718"/>
      <c r="I28" s="32"/>
      <c r="J28" s="1702" t="s">
        <v>317</v>
      </c>
      <c r="K28" s="1220"/>
    </row>
    <row r="29" spans="1:11" ht="13.5" thickBot="1" x14ac:dyDescent="0.25">
      <c r="A29" s="274"/>
      <c r="B29" s="1732" t="s">
        <v>434</v>
      </c>
      <c r="C29" s="1719" t="s">
        <v>291</v>
      </c>
      <c r="D29" s="1721" t="s">
        <v>292</v>
      </c>
      <c r="E29" s="1725" t="s">
        <v>488</v>
      </c>
      <c r="F29" s="1666"/>
      <c r="G29" s="1723" t="s">
        <v>490</v>
      </c>
      <c r="H29" s="1724"/>
      <c r="J29" s="927" t="s">
        <v>306</v>
      </c>
      <c r="K29" s="928" t="s">
        <v>307</v>
      </c>
    </row>
    <row r="30" spans="1:11" x14ac:dyDescent="0.2">
      <c r="A30" s="274"/>
      <c r="B30" s="1732"/>
      <c r="C30" s="1719"/>
      <c r="D30" s="1721"/>
      <c r="E30" s="272" t="s">
        <v>486</v>
      </c>
      <c r="F30" s="24" t="s">
        <v>487</v>
      </c>
      <c r="G30" s="1723" t="s">
        <v>489</v>
      </c>
      <c r="H30" s="1724"/>
      <c r="J30" s="929" t="s">
        <v>308</v>
      </c>
      <c r="K30" s="930">
        <v>0.1</v>
      </c>
    </row>
    <row r="31" spans="1:11" ht="13.5" thickBot="1" x14ac:dyDescent="0.25">
      <c r="A31" s="277"/>
      <c r="B31" s="1733"/>
      <c r="C31" s="1720"/>
      <c r="D31" s="1722"/>
      <c r="E31" s="272"/>
      <c r="F31" s="24"/>
      <c r="G31" s="1723"/>
      <c r="H31" s="1724"/>
      <c r="J31" s="931" t="s">
        <v>309</v>
      </c>
      <c r="K31" s="932">
        <v>0.1</v>
      </c>
    </row>
    <row r="32" spans="1:11" x14ac:dyDescent="0.2">
      <c r="A32" s="278">
        <f t="shared" ref="A32:A43" si="2">B15</f>
        <v>0</v>
      </c>
      <c r="B32" s="744" t="s">
        <v>305</v>
      </c>
      <c r="C32" s="744"/>
      <c r="D32" s="744"/>
      <c r="E32" s="744"/>
      <c r="F32" s="279"/>
      <c r="G32" s="1726">
        <v>100</v>
      </c>
      <c r="H32" s="1727"/>
      <c r="J32" s="931" t="s">
        <v>310</v>
      </c>
      <c r="K32" s="932">
        <v>0.4</v>
      </c>
    </row>
    <row r="33" spans="1:13" x14ac:dyDescent="0.2">
      <c r="A33" s="275">
        <f t="shared" si="2"/>
        <v>0</v>
      </c>
      <c r="B33" s="98" t="s">
        <v>305</v>
      </c>
      <c r="C33" s="98"/>
      <c r="D33" s="98"/>
      <c r="E33" s="98"/>
      <c r="F33" s="97"/>
      <c r="G33" s="1712">
        <v>100</v>
      </c>
      <c r="H33" s="1713"/>
      <c r="J33" s="931" t="s">
        <v>311</v>
      </c>
      <c r="K33" s="932">
        <v>7.4</v>
      </c>
    </row>
    <row r="34" spans="1:13" x14ac:dyDescent="0.2">
      <c r="A34" s="275">
        <f t="shared" si="2"/>
        <v>0</v>
      </c>
      <c r="B34" s="98" t="s">
        <v>305</v>
      </c>
      <c r="C34" s="98"/>
      <c r="D34" s="98"/>
      <c r="E34" s="98"/>
      <c r="F34" s="97"/>
      <c r="G34" s="1712">
        <v>100</v>
      </c>
      <c r="H34" s="1713"/>
      <c r="J34" s="931" t="s">
        <v>312</v>
      </c>
      <c r="K34" s="932">
        <v>8.1999999999999993</v>
      </c>
    </row>
    <row r="35" spans="1:13" x14ac:dyDescent="0.2">
      <c r="A35" s="275">
        <f t="shared" si="2"/>
        <v>0</v>
      </c>
      <c r="B35" s="98" t="s">
        <v>305</v>
      </c>
      <c r="C35" s="98"/>
      <c r="D35" s="98"/>
      <c r="E35" s="98"/>
      <c r="F35" s="97"/>
      <c r="G35" s="1712">
        <v>100</v>
      </c>
      <c r="H35" s="1713"/>
      <c r="J35" s="931" t="s">
        <v>313</v>
      </c>
      <c r="K35" s="932">
        <v>12</v>
      </c>
    </row>
    <row r="36" spans="1:13" x14ac:dyDescent="0.2">
      <c r="A36" s="275">
        <f t="shared" si="2"/>
        <v>0</v>
      </c>
      <c r="B36" s="98" t="s">
        <v>305</v>
      </c>
      <c r="C36" s="98"/>
      <c r="D36" s="98"/>
      <c r="E36" s="98"/>
      <c r="F36" s="97"/>
      <c r="G36" s="1712">
        <v>100</v>
      </c>
      <c r="H36" s="1713"/>
      <c r="J36" s="931" t="s">
        <v>314</v>
      </c>
      <c r="K36" s="932">
        <v>70</v>
      </c>
    </row>
    <row r="37" spans="1:13" x14ac:dyDescent="0.2">
      <c r="A37" s="275">
        <f t="shared" si="2"/>
        <v>0</v>
      </c>
      <c r="B37" s="98" t="s">
        <v>305</v>
      </c>
      <c r="C37" s="98"/>
      <c r="D37" s="98"/>
      <c r="E37" s="98"/>
      <c r="F37" s="97"/>
      <c r="G37" s="1712">
        <v>100</v>
      </c>
      <c r="H37" s="1713"/>
      <c r="J37" s="931" t="s">
        <v>315</v>
      </c>
      <c r="K37" s="932">
        <v>100</v>
      </c>
    </row>
    <row r="38" spans="1:13" x14ac:dyDescent="0.2">
      <c r="A38" s="275">
        <f t="shared" si="2"/>
        <v>0</v>
      </c>
      <c r="B38" s="98" t="s">
        <v>305</v>
      </c>
      <c r="C38" s="98"/>
      <c r="D38" s="98"/>
      <c r="E38" s="98"/>
      <c r="F38" s="97"/>
      <c r="G38" s="1712">
        <v>100</v>
      </c>
      <c r="H38" s="1713"/>
      <c r="J38" s="931" t="s">
        <v>318</v>
      </c>
      <c r="K38" s="932">
        <v>100</v>
      </c>
    </row>
    <row r="39" spans="1:13" x14ac:dyDescent="0.2">
      <c r="A39" s="275">
        <f t="shared" si="2"/>
        <v>0</v>
      </c>
      <c r="B39" s="98" t="s">
        <v>305</v>
      </c>
      <c r="C39" s="98"/>
      <c r="D39" s="98"/>
      <c r="E39" s="98"/>
      <c r="F39" s="97"/>
      <c r="G39" s="1712">
        <v>100</v>
      </c>
      <c r="H39" s="1713"/>
      <c r="J39" s="931" t="s">
        <v>316</v>
      </c>
      <c r="K39" s="932">
        <v>120</v>
      </c>
    </row>
    <row r="40" spans="1:13" x14ac:dyDescent="0.2">
      <c r="A40" s="275">
        <f t="shared" si="2"/>
        <v>0</v>
      </c>
      <c r="B40" s="98" t="s">
        <v>305</v>
      </c>
      <c r="C40" s="98"/>
      <c r="D40" s="98"/>
      <c r="E40" s="98"/>
      <c r="F40" s="97"/>
      <c r="G40" s="1712">
        <v>100</v>
      </c>
      <c r="H40" s="1713"/>
      <c r="J40" s="933" t="s">
        <v>279</v>
      </c>
      <c r="K40" s="934"/>
    </row>
    <row r="41" spans="1:13" x14ac:dyDescent="0.2">
      <c r="A41" s="275">
        <f t="shared" si="2"/>
        <v>0</v>
      </c>
      <c r="B41" s="98" t="s">
        <v>305</v>
      </c>
      <c r="C41" s="98"/>
      <c r="D41" s="98"/>
      <c r="E41" s="98"/>
      <c r="F41" s="97"/>
      <c r="G41" s="1712">
        <v>100</v>
      </c>
      <c r="H41" s="1713"/>
      <c r="J41" s="933" t="s">
        <v>279</v>
      </c>
      <c r="K41" s="934"/>
    </row>
    <row r="42" spans="1:13" x14ac:dyDescent="0.2">
      <c r="A42" s="275">
        <f t="shared" si="2"/>
        <v>0</v>
      </c>
      <c r="B42" s="98" t="s">
        <v>305</v>
      </c>
      <c r="C42" s="98"/>
      <c r="D42" s="98"/>
      <c r="E42" s="98"/>
      <c r="F42" s="97"/>
      <c r="G42" s="1712">
        <v>100</v>
      </c>
      <c r="H42" s="1713"/>
      <c r="J42" s="933" t="s">
        <v>279</v>
      </c>
      <c r="K42" s="934"/>
    </row>
    <row r="43" spans="1:13" ht="13.5" thickBot="1" x14ac:dyDescent="0.25">
      <c r="A43" s="276">
        <f t="shared" si="2"/>
        <v>0</v>
      </c>
      <c r="B43" s="245" t="s">
        <v>305</v>
      </c>
      <c r="C43" s="245"/>
      <c r="D43" s="245"/>
      <c r="E43" s="245"/>
      <c r="F43" s="243"/>
      <c r="G43" s="1714">
        <v>100</v>
      </c>
      <c r="H43" s="1715"/>
      <c r="J43" s="935" t="s">
        <v>279</v>
      </c>
      <c r="K43" s="936"/>
    </row>
    <row r="44" spans="1:13" ht="13.5" thickTop="1" x14ac:dyDescent="0.2">
      <c r="A44" s="6"/>
      <c r="B44" s="9"/>
      <c r="C44" s="104"/>
      <c r="D44" s="104"/>
      <c r="E44" s="105"/>
      <c r="F44" s="104"/>
      <c r="G44" s="15"/>
      <c r="H44" s="15"/>
      <c r="I44" s="32"/>
      <c r="J44" s="15"/>
    </row>
    <row r="45" spans="1:13" ht="13.5" thickBot="1" x14ac:dyDescent="0.25">
      <c r="A45" s="62"/>
      <c r="B45" s="69"/>
      <c r="C45" s="69"/>
      <c r="D45" s="69"/>
      <c r="E45" s="74"/>
      <c r="F45" s="69"/>
      <c r="G45" s="72"/>
      <c r="H45" s="72"/>
      <c r="I45" s="75"/>
      <c r="J45" s="72"/>
      <c r="K45" s="919"/>
      <c r="L45" s="919"/>
      <c r="M45" s="919"/>
    </row>
    <row r="46" spans="1:13" x14ac:dyDescent="0.2">
      <c r="A46" s="6"/>
      <c r="B46" s="9"/>
      <c r="C46" s="9"/>
      <c r="D46" s="9"/>
      <c r="E46" s="31"/>
      <c r="F46" s="9"/>
      <c r="G46" s="15"/>
      <c r="H46" s="15"/>
      <c r="I46" s="32"/>
      <c r="J46" s="15"/>
    </row>
    <row r="47" spans="1:13" ht="33" x14ac:dyDescent="0.45">
      <c r="A47" s="1231" t="s">
        <v>592</v>
      </c>
      <c r="B47" s="1231"/>
      <c r="C47" s="1231"/>
      <c r="D47" s="1231"/>
      <c r="E47" s="1231"/>
      <c r="F47" s="1231"/>
      <c r="G47" s="1231"/>
      <c r="H47" s="1231"/>
      <c r="I47" s="1231"/>
      <c r="J47" s="1231"/>
      <c r="K47" s="1231"/>
      <c r="L47" s="1231"/>
      <c r="M47" s="1231"/>
    </row>
    <row r="48" spans="1:13" x14ac:dyDescent="0.2">
      <c r="E48" s="6"/>
    </row>
    <row r="49" spans="1:11" s="500" customFormat="1" ht="20.25" x14ac:dyDescent="0.3">
      <c r="A49" s="87" t="s">
        <v>112</v>
      </c>
      <c r="B49" s="528">
        <f>B11</f>
        <v>90007</v>
      </c>
      <c r="C49" s="85"/>
      <c r="D49" s="532" t="s">
        <v>921</v>
      </c>
      <c r="E49" s="1734" t="s">
        <v>920</v>
      </c>
      <c r="F49" s="1734"/>
      <c r="G49" s="85"/>
      <c r="H49" s="85"/>
      <c r="I49" s="85"/>
      <c r="J49" s="85"/>
      <c r="K49" s="87"/>
    </row>
    <row r="50" spans="1:11" x14ac:dyDescent="0.2">
      <c r="A50" s="6"/>
      <c r="B50" s="10"/>
      <c r="C50" s="10"/>
      <c r="D50" s="7"/>
      <c r="E50" s="33"/>
      <c r="F50" s="10"/>
      <c r="G50" s="10"/>
      <c r="H50" s="10"/>
      <c r="I50" s="10"/>
      <c r="J50" s="10"/>
      <c r="K50" s="6"/>
    </row>
    <row r="51" spans="1:11" ht="13.5" thickBot="1" x14ac:dyDescent="0.25">
      <c r="A51" s="6"/>
      <c r="B51" s="10"/>
      <c r="C51" s="6" t="s">
        <v>423</v>
      </c>
      <c r="D51" s="6"/>
      <c r="E51" s="6"/>
      <c r="F51" s="6"/>
      <c r="H51" s="6"/>
      <c r="I51" s="6"/>
      <c r="J51" s="10"/>
      <c r="K51" s="6"/>
    </row>
    <row r="52" spans="1:11" ht="13.5" thickTop="1" x14ac:dyDescent="0.2">
      <c r="A52" s="6"/>
      <c r="B52" s="10"/>
      <c r="C52" s="6" t="s">
        <v>298</v>
      </c>
      <c r="D52" s="6"/>
      <c r="E52" s="6"/>
      <c r="H52" s="1728" t="s">
        <v>300</v>
      </c>
      <c r="I52" s="1729"/>
      <c r="J52" s="1730"/>
      <c r="K52" s="6"/>
    </row>
    <row r="53" spans="1:11" x14ac:dyDescent="0.2">
      <c r="A53" s="6"/>
      <c r="B53" s="10"/>
      <c r="C53" s="7" t="s">
        <v>396</v>
      </c>
      <c r="D53" s="1706" t="s">
        <v>399</v>
      </c>
      <c r="E53" s="1706"/>
      <c r="F53" s="1706"/>
      <c r="G53" s="1706"/>
      <c r="H53" s="152"/>
      <c r="I53" s="30" t="s">
        <v>301</v>
      </c>
      <c r="J53" s="839" t="s">
        <v>557</v>
      </c>
      <c r="K53" s="6"/>
    </row>
    <row r="54" spans="1:11" x14ac:dyDescent="0.2">
      <c r="A54" s="6"/>
      <c r="B54" s="10"/>
      <c r="C54" s="7" t="s">
        <v>424</v>
      </c>
      <c r="D54" s="1706" t="s">
        <v>469</v>
      </c>
      <c r="E54" s="1706"/>
      <c r="F54" s="1706"/>
      <c r="G54" s="1706"/>
      <c r="H54" s="128" t="s">
        <v>551</v>
      </c>
      <c r="I54" s="742">
        <v>8.2000000000000003E-2</v>
      </c>
      <c r="J54" s="932">
        <v>4.6999999999999999E-4</v>
      </c>
      <c r="K54" s="6"/>
    </row>
    <row r="55" spans="1:11" ht="14.25" x14ac:dyDescent="0.25">
      <c r="A55" s="6"/>
      <c r="B55" s="10"/>
      <c r="C55" s="7" t="s">
        <v>426</v>
      </c>
      <c r="D55" s="1706" t="s">
        <v>483</v>
      </c>
      <c r="E55" s="1706"/>
      <c r="F55" s="1706"/>
      <c r="G55" s="1706"/>
      <c r="H55" s="128" t="s">
        <v>641</v>
      </c>
      <c r="I55" s="742">
        <v>1.6E-2</v>
      </c>
      <c r="J55" s="932">
        <v>4.6999999999999999E-4</v>
      </c>
      <c r="K55" s="6"/>
    </row>
    <row r="56" spans="1:11" ht="15" thickBot="1" x14ac:dyDescent="0.3">
      <c r="A56" s="6"/>
      <c r="B56" s="10"/>
      <c r="C56" s="7" t="s">
        <v>420</v>
      </c>
      <c r="D56" s="1706" t="s">
        <v>303</v>
      </c>
      <c r="E56" s="1706"/>
      <c r="F56" s="1706"/>
      <c r="G56" s="1706"/>
      <c r="H56" s="598" t="s">
        <v>642</v>
      </c>
      <c r="I56" s="743">
        <v>4.0000000000000001E-3</v>
      </c>
      <c r="J56" s="937">
        <v>3.6000000000000002E-4</v>
      </c>
      <c r="K56" s="6"/>
    </row>
    <row r="57" spans="1:11" ht="13.5" thickTop="1" x14ac:dyDescent="0.2">
      <c r="A57" s="6"/>
      <c r="B57" s="10"/>
      <c r="C57" s="7" t="s">
        <v>403</v>
      </c>
      <c r="D57" s="1731" t="s">
        <v>304</v>
      </c>
      <c r="E57" s="1731"/>
      <c r="F57" s="1731"/>
      <c r="G57" s="1731"/>
      <c r="H57" s="141"/>
      <c r="I57" s="6"/>
      <c r="J57" s="10"/>
      <c r="K57" s="6"/>
    </row>
    <row r="58" spans="1:11" x14ac:dyDescent="0.2">
      <c r="A58" s="6"/>
      <c r="B58" s="10"/>
      <c r="C58" s="7" t="s">
        <v>299</v>
      </c>
      <c r="D58" s="6" t="s">
        <v>302</v>
      </c>
      <c r="E58" s="6"/>
      <c r="F58" s="7"/>
      <c r="H58" s="6"/>
      <c r="I58" s="6"/>
      <c r="J58" s="10"/>
      <c r="K58" s="6"/>
    </row>
    <row r="59" spans="1:11" ht="13.5" thickBot="1" x14ac:dyDescent="0.25">
      <c r="A59" s="6"/>
      <c r="B59" s="10"/>
      <c r="C59" s="10"/>
      <c r="D59" s="10"/>
      <c r="E59" s="10"/>
      <c r="F59" s="10"/>
      <c r="G59" s="10"/>
      <c r="H59" s="10"/>
      <c r="I59" s="10"/>
      <c r="J59" s="10"/>
      <c r="K59" s="6"/>
    </row>
    <row r="60" spans="1:11" ht="13.5" thickTop="1" x14ac:dyDescent="0.2">
      <c r="A60" s="10"/>
      <c r="B60" s="1214" t="s">
        <v>431</v>
      </c>
      <c r="C60" s="1269"/>
      <c r="D60" s="1225" t="s">
        <v>290</v>
      </c>
      <c r="E60" s="1188"/>
      <c r="F60" s="1215"/>
      <c r="G60" s="10"/>
      <c r="H60" s="1214" t="s">
        <v>620</v>
      </c>
      <c r="I60" s="1215"/>
      <c r="J60" s="10"/>
      <c r="K60" s="6"/>
    </row>
    <row r="61" spans="1:11" ht="14.25" x14ac:dyDescent="0.25">
      <c r="A61" s="10"/>
      <c r="B61" s="126" t="s">
        <v>481</v>
      </c>
      <c r="C61" s="29" t="s">
        <v>482</v>
      </c>
      <c r="D61" s="27" t="s">
        <v>659</v>
      </c>
      <c r="E61" s="39" t="s">
        <v>599</v>
      </c>
      <c r="F61" s="112" t="s">
        <v>599</v>
      </c>
      <c r="G61" s="6"/>
      <c r="H61" s="126" t="s">
        <v>599</v>
      </c>
      <c r="I61" s="112" t="s">
        <v>599</v>
      </c>
      <c r="J61" s="10"/>
      <c r="K61" s="6"/>
    </row>
    <row r="62" spans="1:11" x14ac:dyDescent="0.2">
      <c r="A62" s="10"/>
      <c r="B62" s="152">
        <f>B15</f>
        <v>0</v>
      </c>
      <c r="C62" s="176">
        <f>I15</f>
        <v>0</v>
      </c>
      <c r="D62" s="54">
        <f>($I$54*($J15/2)^0.65*($E15/3)^1.5-$J$54)*(1-'MET-D'!$C$16/(4*365))</f>
        <v>-4.6356164383561641E-4</v>
      </c>
      <c r="E62" s="54">
        <f>($I$55*($J15/2)^0.65*($E15/3)^1.5-$J$55)*(1-'MET-D'!$C$16/(4*365))</f>
        <v>-4.6356164383561641E-4</v>
      </c>
      <c r="F62" s="54">
        <f>($I$56*($J15/2)^0.65*($E15/3)^1.5-$J$56)*(1-'MET-D'!$C$16/(4*365))</f>
        <v>-3.5506849315068494E-4</v>
      </c>
      <c r="G62" s="6"/>
      <c r="H62" s="127">
        <f>IF(ISERROR(E62/$D62),0,E62/$D62)</f>
        <v>1</v>
      </c>
      <c r="I62" s="113">
        <f t="shared" ref="I62:I73" si="3">IF(ISERROR(F62/$D62),0,F62/$D62)</f>
        <v>0.76595744680851074</v>
      </c>
      <c r="J62" s="10"/>
      <c r="K62" s="6"/>
    </row>
    <row r="63" spans="1:11" x14ac:dyDescent="0.2">
      <c r="A63" s="10"/>
      <c r="B63" s="152">
        <f t="shared" ref="B63:B73" si="4">B16</f>
        <v>0</v>
      </c>
      <c r="C63" s="176">
        <f t="shared" ref="C63:C73" si="5">I16</f>
        <v>0</v>
      </c>
      <c r="D63" s="54">
        <f>($I$54*($J16/2)^0.65*($E16/3)^1.5-$J$54)*(1-'MET-D'!$C$16/(4*365))</f>
        <v>-4.6356164383561641E-4</v>
      </c>
      <c r="E63" s="54">
        <f>($I$55*($J16/2)^0.65*($E16/3)^1.5-$J$55)*(1-'MET-D'!$C$16/(4*365))</f>
        <v>-4.6356164383561641E-4</v>
      </c>
      <c r="F63" s="54">
        <f>($I$56*($J16/2)^0.65*($E16/3)^1.5-$J$56)*(1-'MET-D'!$C$16/(4*365))</f>
        <v>-3.5506849315068494E-4</v>
      </c>
      <c r="G63" s="6"/>
      <c r="H63" s="127">
        <f t="shared" ref="H63:H73" si="6">IF(ISERROR(E63/$D63),0,E63/$D63)</f>
        <v>1</v>
      </c>
      <c r="I63" s="113">
        <f t="shared" si="3"/>
        <v>0.76595744680851074</v>
      </c>
      <c r="J63" s="10"/>
      <c r="K63" s="6"/>
    </row>
    <row r="64" spans="1:11" x14ac:dyDescent="0.2">
      <c r="A64" s="10"/>
      <c r="B64" s="152">
        <f t="shared" si="4"/>
        <v>0</v>
      </c>
      <c r="C64" s="176">
        <f t="shared" si="5"/>
        <v>0</v>
      </c>
      <c r="D64" s="54">
        <f>($I$54*($J17/2)^0.65*($E17/3)^1.5-$J$54)*(1-'MET-D'!$C$16/(4*365))</f>
        <v>-4.6356164383561641E-4</v>
      </c>
      <c r="E64" s="54">
        <f>($I$55*($J17/2)^0.65*($E17/3)^1.5-$J$55)*(1-'MET-D'!$C$16/(4*365))</f>
        <v>-4.6356164383561641E-4</v>
      </c>
      <c r="F64" s="54">
        <f>($I$56*($J17/2)^0.65*($E17/3)^1.5-$J$56)*(1-'MET-D'!$C$16/(4*365))</f>
        <v>-3.5506849315068494E-4</v>
      </c>
      <c r="G64" s="6"/>
      <c r="H64" s="127">
        <f t="shared" si="6"/>
        <v>1</v>
      </c>
      <c r="I64" s="113">
        <f t="shared" si="3"/>
        <v>0.76595744680851074</v>
      </c>
      <c r="J64" s="10"/>
      <c r="K64" s="6"/>
    </row>
    <row r="65" spans="1:11" x14ac:dyDescent="0.2">
      <c r="A65" s="10"/>
      <c r="B65" s="152">
        <f t="shared" si="4"/>
        <v>0</v>
      </c>
      <c r="C65" s="176">
        <f t="shared" si="5"/>
        <v>0</v>
      </c>
      <c r="D65" s="54">
        <f>($I$54*($J18/2)^0.65*($E18/3)^1.5-$J$54)*(1-'MET-D'!$C$16/(4*365))</f>
        <v>-4.6356164383561641E-4</v>
      </c>
      <c r="E65" s="54">
        <f>($I$55*($J18/2)^0.65*($E18/3)^1.5-$J$55)*(1-'MET-D'!$C$16/(4*365))</f>
        <v>-4.6356164383561641E-4</v>
      </c>
      <c r="F65" s="54">
        <f>($I$56*($J18/2)^0.65*($E18/3)^1.5-$J$56)*(1-'MET-D'!$C$16/(4*365))</f>
        <v>-3.5506849315068494E-4</v>
      </c>
      <c r="G65" s="6"/>
      <c r="H65" s="127">
        <f t="shared" si="6"/>
        <v>1</v>
      </c>
      <c r="I65" s="113">
        <f t="shared" si="3"/>
        <v>0.76595744680851074</v>
      </c>
      <c r="J65" s="10"/>
      <c r="K65" s="6"/>
    </row>
    <row r="66" spans="1:11" x14ac:dyDescent="0.2">
      <c r="A66" s="10"/>
      <c r="B66" s="152">
        <f t="shared" si="4"/>
        <v>0</v>
      </c>
      <c r="C66" s="176">
        <f t="shared" si="5"/>
        <v>0</v>
      </c>
      <c r="D66" s="54">
        <f>($I$54*($J19/2)^0.65*($E19/3)^1.5-$J$54)*(1-'MET-D'!$C$16/(4*365))</f>
        <v>-4.6356164383561641E-4</v>
      </c>
      <c r="E66" s="54">
        <f>($I$55*($J19/2)^0.65*($E19/3)^1.5-$J$55)*(1-'MET-D'!$C$16/(4*365))</f>
        <v>-4.6356164383561641E-4</v>
      </c>
      <c r="F66" s="54">
        <f>($I$56*($J19/2)^0.65*($E19/3)^1.5-$J$56)*(1-'MET-D'!$C$16/(4*365))</f>
        <v>-3.5506849315068494E-4</v>
      </c>
      <c r="G66" s="6"/>
      <c r="H66" s="127">
        <f t="shared" si="6"/>
        <v>1</v>
      </c>
      <c r="I66" s="113">
        <f t="shared" si="3"/>
        <v>0.76595744680851074</v>
      </c>
      <c r="J66" s="10"/>
      <c r="K66" s="6"/>
    </row>
    <row r="67" spans="1:11" x14ac:dyDescent="0.2">
      <c r="A67" s="10"/>
      <c r="B67" s="152">
        <f t="shared" si="4"/>
        <v>0</v>
      </c>
      <c r="C67" s="176">
        <f t="shared" si="5"/>
        <v>0</v>
      </c>
      <c r="D67" s="54">
        <f>($I$54*($J20/2)^0.65*($E20/3)^1.5-$J$54)*(1-'MET-D'!$C$16/(4*365))</f>
        <v>-4.6356164383561641E-4</v>
      </c>
      <c r="E67" s="54">
        <f>($I$55*($J20/2)^0.65*($E20/3)^1.5-$J$55)*(1-'MET-D'!$C$16/(4*365))</f>
        <v>-4.6356164383561641E-4</v>
      </c>
      <c r="F67" s="54">
        <f>($I$56*($J20/2)^0.65*($E20/3)^1.5-$J$56)*(1-'MET-D'!$C$16/(4*365))</f>
        <v>-3.5506849315068494E-4</v>
      </c>
      <c r="G67" s="6"/>
      <c r="H67" s="127">
        <f t="shared" si="6"/>
        <v>1</v>
      </c>
      <c r="I67" s="113">
        <f t="shared" si="3"/>
        <v>0.76595744680851074</v>
      </c>
      <c r="J67" s="10"/>
      <c r="K67" s="6"/>
    </row>
    <row r="68" spans="1:11" x14ac:dyDescent="0.2">
      <c r="A68" s="10"/>
      <c r="B68" s="152">
        <f t="shared" si="4"/>
        <v>0</v>
      </c>
      <c r="C68" s="176">
        <f t="shared" si="5"/>
        <v>0</v>
      </c>
      <c r="D68" s="54">
        <f>($I$54*($J21/2)^0.65*($E21/3)^1.5-$J$54)*(1-'MET-D'!$C$16/(4*365))</f>
        <v>-4.6356164383561641E-4</v>
      </c>
      <c r="E68" s="54">
        <f>($I$55*($J21/2)^0.65*($E21/3)^1.5-$J$55)*(1-'MET-D'!$C$16/(4*365))</f>
        <v>-4.6356164383561641E-4</v>
      </c>
      <c r="F68" s="54">
        <f>($I$56*($J21/2)^0.65*($E21/3)^1.5-$J$56)*(1-'MET-D'!$C$16/(4*365))</f>
        <v>-3.5506849315068494E-4</v>
      </c>
      <c r="G68" s="6"/>
      <c r="H68" s="127">
        <f t="shared" si="6"/>
        <v>1</v>
      </c>
      <c r="I68" s="113">
        <f t="shared" si="3"/>
        <v>0.76595744680851074</v>
      </c>
      <c r="J68" s="10"/>
      <c r="K68" s="6"/>
    </row>
    <row r="69" spans="1:11" x14ac:dyDescent="0.2">
      <c r="A69" s="10"/>
      <c r="B69" s="152">
        <f t="shared" si="4"/>
        <v>0</v>
      </c>
      <c r="C69" s="176">
        <f t="shared" si="5"/>
        <v>0</v>
      </c>
      <c r="D69" s="54">
        <f>($I$54*($J22/2)^0.65*($E22/3)^1.5-$J$54)*(1-'MET-D'!$C$16/(4*365))</f>
        <v>-4.6356164383561641E-4</v>
      </c>
      <c r="E69" s="54">
        <f>($I$55*($J22/2)^0.65*($E22/3)^1.5-$J$55)*(1-'MET-D'!$C$16/(4*365))</f>
        <v>-4.6356164383561641E-4</v>
      </c>
      <c r="F69" s="54">
        <f>($I$56*($J22/2)^0.65*($E22/3)^1.5-$J$56)*(1-'MET-D'!$C$16/(4*365))</f>
        <v>-3.5506849315068494E-4</v>
      </c>
      <c r="G69" s="6"/>
      <c r="H69" s="127">
        <f t="shared" si="6"/>
        <v>1</v>
      </c>
      <c r="I69" s="113">
        <f t="shared" si="3"/>
        <v>0.76595744680851074</v>
      </c>
      <c r="J69" s="10"/>
      <c r="K69" s="6"/>
    </row>
    <row r="70" spans="1:11" x14ac:dyDescent="0.2">
      <c r="A70" s="10"/>
      <c r="B70" s="152">
        <f t="shared" si="4"/>
        <v>0</v>
      </c>
      <c r="C70" s="176">
        <f t="shared" si="5"/>
        <v>0</v>
      </c>
      <c r="D70" s="54">
        <f>($I$54*($J23/2)^0.65*($E23/3)^1.5-$J$54)*(1-'MET-D'!$C$16/(4*365))</f>
        <v>-4.6356164383561641E-4</v>
      </c>
      <c r="E70" s="54">
        <f>($I$55*($J23/2)^0.65*($E23/3)^1.5-$J$55)*(1-'MET-D'!$C$16/(4*365))</f>
        <v>-4.6356164383561641E-4</v>
      </c>
      <c r="F70" s="54">
        <f>($I$56*($J23/2)^0.65*($E23/3)^1.5-$J$56)*(1-'MET-D'!$C$16/(4*365))</f>
        <v>-3.5506849315068494E-4</v>
      </c>
      <c r="G70" s="6"/>
      <c r="H70" s="127">
        <f t="shared" si="6"/>
        <v>1</v>
      </c>
      <c r="I70" s="113">
        <f t="shared" si="3"/>
        <v>0.76595744680851074</v>
      </c>
      <c r="J70" s="10"/>
      <c r="K70" s="6"/>
    </row>
    <row r="71" spans="1:11" x14ac:dyDescent="0.2">
      <c r="A71" s="10"/>
      <c r="B71" s="152">
        <f t="shared" si="4"/>
        <v>0</v>
      </c>
      <c r="C71" s="176">
        <f t="shared" si="5"/>
        <v>0</v>
      </c>
      <c r="D71" s="54">
        <f>($I$54*($J24/2)^0.65*($E24/3)^1.5-$J$54)*(1-'MET-D'!$C$16/(4*365))</f>
        <v>-4.6356164383561641E-4</v>
      </c>
      <c r="E71" s="54">
        <f>($I$55*($J24/2)^0.65*($E24/3)^1.5-$J$55)*(1-'MET-D'!$C$16/(4*365))</f>
        <v>-4.6356164383561641E-4</v>
      </c>
      <c r="F71" s="54">
        <f>($I$56*($J24/2)^0.65*($E24/3)^1.5-$J$56)*(1-'MET-D'!$C$16/(4*365))</f>
        <v>-3.5506849315068494E-4</v>
      </c>
      <c r="G71" s="6"/>
      <c r="H71" s="127">
        <f t="shared" si="6"/>
        <v>1</v>
      </c>
      <c r="I71" s="113">
        <f t="shared" si="3"/>
        <v>0.76595744680851074</v>
      </c>
      <c r="J71" s="10"/>
      <c r="K71" s="6"/>
    </row>
    <row r="72" spans="1:11" x14ac:dyDescent="0.2">
      <c r="A72" s="10"/>
      <c r="B72" s="152">
        <f t="shared" si="4"/>
        <v>0</v>
      </c>
      <c r="C72" s="176">
        <f t="shared" si="5"/>
        <v>0</v>
      </c>
      <c r="D72" s="54">
        <f>($I$54*($J25/2)^0.65*($E25/3)^1.5-$J$54)*(1-'MET-D'!$C$16/(4*365))</f>
        <v>-4.6356164383561641E-4</v>
      </c>
      <c r="E72" s="54">
        <f>($I$55*($J25/2)^0.65*($E25/3)^1.5-$J$55)*(1-'MET-D'!$C$16/(4*365))</f>
        <v>-4.6356164383561641E-4</v>
      </c>
      <c r="F72" s="54">
        <f>($I$56*($J25/2)^0.65*($E25/3)^1.5-$J$56)*(1-'MET-D'!$C$16/(4*365))</f>
        <v>-3.5506849315068494E-4</v>
      </c>
      <c r="G72" s="6"/>
      <c r="H72" s="127">
        <f t="shared" si="6"/>
        <v>1</v>
      </c>
      <c r="I72" s="113">
        <f t="shared" si="3"/>
        <v>0.76595744680851074</v>
      </c>
      <c r="J72" s="10"/>
      <c r="K72" s="6"/>
    </row>
    <row r="73" spans="1:11" ht="13.5" thickBot="1" x14ac:dyDescent="0.25">
      <c r="A73" s="10"/>
      <c r="B73" s="152">
        <f t="shared" si="4"/>
        <v>0</v>
      </c>
      <c r="C73" s="176">
        <f t="shared" si="5"/>
        <v>0</v>
      </c>
      <c r="D73" s="54">
        <f>($I$54*($J26/2)^0.65*($E26/3)^1.5-$J$54)*(1-'MET-D'!$C$16/(4*365))</f>
        <v>-4.6356164383561641E-4</v>
      </c>
      <c r="E73" s="54">
        <f>($I$55*($J26/2)^0.65*($E26/3)^1.5-$J$55)*(1-'MET-D'!$C$16/(4*365))</f>
        <v>-4.6356164383561641E-4</v>
      </c>
      <c r="F73" s="54">
        <f>($I$56*($J26/2)^0.65*($E26/3)^1.5-$J$56)*(1-'MET-D'!$C$16/(4*365))</f>
        <v>-3.5506849315068494E-4</v>
      </c>
      <c r="G73" s="6"/>
      <c r="H73" s="160">
        <f t="shared" si="6"/>
        <v>1</v>
      </c>
      <c r="I73" s="153">
        <f t="shared" si="3"/>
        <v>0.76595744680851074</v>
      </c>
      <c r="J73" s="10"/>
      <c r="K73" s="6"/>
    </row>
    <row r="74" spans="1:11" ht="14.25" thickTop="1" thickBot="1" x14ac:dyDescent="0.25">
      <c r="A74" s="10"/>
      <c r="B74" s="192" t="s">
        <v>645</v>
      </c>
      <c r="C74" s="737">
        <f>SUM(C62:C73)</f>
        <v>0</v>
      </c>
      <c r="D74" s="716" t="e">
        <f>SUMPRODUCT($C62:$C73,D62:D73)/$C74</f>
        <v>#DIV/0!</v>
      </c>
      <c r="E74" s="663" t="e">
        <f>SUMPRODUCT($C62:$C73,E62:E73)/$C74</f>
        <v>#DIV/0!</v>
      </c>
      <c r="F74" s="681" t="e">
        <f>SUMPRODUCT($C62:$C73,F62:F73)/$C74</f>
        <v>#DIV/0!</v>
      </c>
      <c r="G74" s="6"/>
      <c r="H74" s="721" t="e">
        <f>SUMPRODUCT($C62:$C73,H62:H73)/$C74</f>
        <v>#DIV/0!</v>
      </c>
      <c r="I74" s="666" t="e">
        <f>SUMPRODUCT($C62:$C73,I62:I73)/$C74</f>
        <v>#DIV/0!</v>
      </c>
      <c r="J74" s="10"/>
      <c r="K74" s="6"/>
    </row>
    <row r="75" spans="1:11" ht="14.25" thickTop="1" thickBot="1" x14ac:dyDescent="0.25">
      <c r="A75" s="6"/>
      <c r="B75" s="157" t="s">
        <v>651</v>
      </c>
      <c r="C75" s="193">
        <f>COUNTA(B62:B73)-COUNTIF(B62:B73,0)</f>
        <v>0</v>
      </c>
      <c r="D75" s="6"/>
      <c r="E75" s="6"/>
      <c r="F75" s="6"/>
      <c r="G75" s="6"/>
      <c r="H75" s="6"/>
      <c r="I75" s="6"/>
      <c r="J75" s="6"/>
      <c r="K75" s="6"/>
    </row>
    <row r="76" spans="1:11" ht="13.5" thickTop="1" x14ac:dyDescent="0.2">
      <c r="A76" s="6"/>
      <c r="B76" s="107"/>
      <c r="C76" s="188"/>
      <c r="D76" s="6"/>
      <c r="E76" s="6"/>
      <c r="F76" s="6"/>
      <c r="G76" s="6"/>
      <c r="H76" s="6"/>
      <c r="I76" s="6"/>
      <c r="J76" s="6"/>
      <c r="K76" s="6"/>
    </row>
    <row r="77" spans="1:11" x14ac:dyDescent="0.2">
      <c r="A77" s="6"/>
      <c r="B77" s="6" t="s">
        <v>410</v>
      </c>
      <c r="C77" s="6"/>
      <c r="D77" s="6"/>
      <c r="E77" s="6"/>
      <c r="F77" s="6"/>
      <c r="G77" s="6"/>
      <c r="H77" s="6" t="s">
        <v>497</v>
      </c>
      <c r="I77" s="6"/>
      <c r="J77" s="6"/>
      <c r="K77" s="6"/>
    </row>
    <row r="78" spans="1:11" x14ac:dyDescent="0.2">
      <c r="A78" s="6"/>
      <c r="B78" s="6"/>
      <c r="C78" s="6" t="s">
        <v>746</v>
      </c>
      <c r="D78" s="6"/>
      <c r="E78" s="6" t="s">
        <v>293</v>
      </c>
      <c r="F78" s="6"/>
      <c r="G78" s="6"/>
      <c r="H78" s="6"/>
      <c r="I78" s="6" t="s">
        <v>498</v>
      </c>
      <c r="J78" s="6"/>
      <c r="K78" s="6"/>
    </row>
    <row r="79" spans="1:11" x14ac:dyDescent="0.2">
      <c r="A79" s="6"/>
      <c r="B79" s="6"/>
      <c r="C79" s="6" t="s">
        <v>295</v>
      </c>
      <c r="D79" s="6"/>
      <c r="E79" s="6" t="s">
        <v>294</v>
      </c>
      <c r="F79" s="6"/>
      <c r="G79" s="6"/>
      <c r="H79" s="6"/>
      <c r="I79" s="6"/>
      <c r="J79" s="6"/>
      <c r="K79" s="6"/>
    </row>
    <row r="80" spans="1:11" x14ac:dyDescent="0.2">
      <c r="A80" s="6"/>
      <c r="B80" s="6"/>
      <c r="C80" s="6"/>
      <c r="D80" s="6"/>
      <c r="E80" s="6"/>
      <c r="F80" s="6"/>
      <c r="G80" s="6"/>
      <c r="H80" s="6"/>
      <c r="I80" s="6"/>
      <c r="J80" s="6"/>
      <c r="K80" s="6"/>
    </row>
    <row r="81" spans="1:11" x14ac:dyDescent="0.2">
      <c r="A81" s="6"/>
      <c r="B81" s="6"/>
      <c r="C81" s="44" t="s">
        <v>491</v>
      </c>
      <c r="D81" s="22"/>
      <c r="E81" s="44" t="s">
        <v>492</v>
      </c>
      <c r="F81" s="6"/>
      <c r="G81" s="6"/>
      <c r="H81" s="6"/>
      <c r="I81" s="6"/>
      <c r="J81" s="6"/>
      <c r="K81" s="6"/>
    </row>
    <row r="82" spans="1:11" x14ac:dyDescent="0.2">
      <c r="A82" s="6"/>
      <c r="B82" s="6"/>
      <c r="C82" s="6" t="s">
        <v>427</v>
      </c>
      <c r="D82" s="45"/>
      <c r="E82" s="6" t="s">
        <v>493</v>
      </c>
      <c r="F82" s="6"/>
      <c r="G82" s="6"/>
      <c r="H82" s="6"/>
      <c r="I82" s="6"/>
      <c r="J82" s="6"/>
      <c r="K82" s="6"/>
    </row>
    <row r="83" spans="1:11" x14ac:dyDescent="0.2">
      <c r="A83" s="6"/>
      <c r="B83" s="6"/>
      <c r="C83" s="7" t="s">
        <v>420</v>
      </c>
      <c r="D83" s="45" t="s">
        <v>671</v>
      </c>
      <c r="E83" s="45"/>
      <c r="F83" s="45"/>
      <c r="G83" s="6"/>
      <c r="H83" s="6"/>
      <c r="I83" s="6"/>
      <c r="J83" s="6"/>
      <c r="K83" s="6"/>
    </row>
    <row r="84" spans="1:11" x14ac:dyDescent="0.2">
      <c r="A84" s="6"/>
      <c r="B84" s="6"/>
      <c r="C84" s="7" t="s">
        <v>428</v>
      </c>
      <c r="D84" s="45" t="s">
        <v>296</v>
      </c>
      <c r="E84" s="45"/>
      <c r="F84" s="45"/>
      <c r="G84" s="6"/>
      <c r="H84" s="6"/>
      <c r="I84" s="6"/>
      <c r="J84" s="6"/>
      <c r="K84" s="6"/>
    </row>
    <row r="85" spans="1:11" ht="13.5" thickBot="1" x14ac:dyDescent="0.25">
      <c r="A85" s="6"/>
      <c r="B85" s="6"/>
      <c r="C85" s="45"/>
      <c r="D85" s="45"/>
      <c r="E85" s="45"/>
      <c r="F85" s="6"/>
      <c r="G85" s="6"/>
      <c r="H85" s="6"/>
      <c r="I85" s="6"/>
      <c r="J85" s="6"/>
      <c r="K85" s="6"/>
    </row>
    <row r="86" spans="1:11" ht="13.5" thickTop="1" x14ac:dyDescent="0.2">
      <c r="A86" s="6"/>
      <c r="B86" s="178" t="s">
        <v>481</v>
      </c>
      <c r="C86" s="179" t="s">
        <v>672</v>
      </c>
      <c r="D86" s="1709" t="s">
        <v>496</v>
      </c>
      <c r="E86" s="1710"/>
      <c r="F86" s="1711"/>
      <c r="G86" s="10"/>
      <c r="H86" s="1214" t="s">
        <v>495</v>
      </c>
      <c r="I86" s="1188"/>
      <c r="J86" s="1215"/>
      <c r="K86" s="6"/>
    </row>
    <row r="87" spans="1:11" ht="14.25" x14ac:dyDescent="0.25">
      <c r="A87" s="6"/>
      <c r="B87" s="180"/>
      <c r="C87" s="181" t="s">
        <v>494</v>
      </c>
      <c r="D87" s="38" t="s">
        <v>659</v>
      </c>
      <c r="E87" s="28" t="s">
        <v>599</v>
      </c>
      <c r="F87" s="147" t="s">
        <v>599</v>
      </c>
      <c r="G87" s="6"/>
      <c r="H87" s="126" t="s">
        <v>391</v>
      </c>
      <c r="I87" s="39" t="s">
        <v>599</v>
      </c>
      <c r="J87" s="112" t="s">
        <v>599</v>
      </c>
      <c r="K87" s="6"/>
    </row>
    <row r="88" spans="1:11" x14ac:dyDescent="0.2">
      <c r="A88" s="6"/>
      <c r="B88" s="270">
        <f>B15</f>
        <v>0</v>
      </c>
      <c r="C88" s="53">
        <f>IF(B32="X",0, IF(C32="X", 20-(0.231*G32), IF(D32="X", 45-(0.236*G32), IF(E32="X",69-(0.231*G32), IF(F32="X",96-(0.263*G32),0)))))</f>
        <v>0</v>
      </c>
      <c r="D88" s="54">
        <f t="shared" ref="D88:F99" si="7">D62*(1-$C88/100)</f>
        <v>-4.6356164383561641E-4</v>
      </c>
      <c r="E88" s="52">
        <f t="shared" si="7"/>
        <v>-4.6356164383561641E-4</v>
      </c>
      <c r="F88" s="113">
        <f t="shared" si="7"/>
        <v>-3.5506849315068494E-4</v>
      </c>
      <c r="G88" s="49"/>
      <c r="H88" s="182">
        <f t="shared" ref="H88:H99" si="8">D88*$C62/2000</f>
        <v>0</v>
      </c>
      <c r="I88" s="78">
        <f t="shared" ref="I88:I99" si="9">E88*$C62/2000</f>
        <v>0</v>
      </c>
      <c r="J88" s="183">
        <f t="shared" ref="J88:J99" si="10">F88*$C62/2000</f>
        <v>0</v>
      </c>
      <c r="K88" s="6"/>
    </row>
    <row r="89" spans="1:11" x14ac:dyDescent="0.2">
      <c r="A89" s="6"/>
      <c r="B89" s="270">
        <f t="shared" ref="B89:B99" si="11">B16</f>
        <v>0</v>
      </c>
      <c r="C89" s="53">
        <f t="shared" ref="C89:C99" si="12">IF(B33="X",0, IF(C33="X", 20-(0.231*G33), IF(D33="X", 45-(0.236*G33), IF(E33="X",69-(0.231*G33), IF(F33="X",96-(0.263*G33),0)))))</f>
        <v>0</v>
      </c>
      <c r="D89" s="54">
        <f t="shared" si="7"/>
        <v>-4.6356164383561641E-4</v>
      </c>
      <c r="E89" s="52">
        <f t="shared" si="7"/>
        <v>-4.6356164383561641E-4</v>
      </c>
      <c r="F89" s="113">
        <f t="shared" si="7"/>
        <v>-3.5506849315068494E-4</v>
      </c>
      <c r="G89" s="49"/>
      <c r="H89" s="182">
        <f t="shared" si="8"/>
        <v>0</v>
      </c>
      <c r="I89" s="78">
        <f t="shared" si="9"/>
        <v>0</v>
      </c>
      <c r="J89" s="183">
        <f t="shared" si="10"/>
        <v>0</v>
      </c>
      <c r="K89" s="6"/>
    </row>
    <row r="90" spans="1:11" x14ac:dyDescent="0.2">
      <c r="A90" s="6"/>
      <c r="B90" s="270">
        <f t="shared" si="11"/>
        <v>0</v>
      </c>
      <c r="C90" s="53">
        <f t="shared" si="12"/>
        <v>0</v>
      </c>
      <c r="D90" s="54">
        <f t="shared" si="7"/>
        <v>-4.6356164383561641E-4</v>
      </c>
      <c r="E90" s="52">
        <f t="shared" si="7"/>
        <v>-4.6356164383561641E-4</v>
      </c>
      <c r="F90" s="113">
        <f t="shared" si="7"/>
        <v>-3.5506849315068494E-4</v>
      </c>
      <c r="G90" s="49"/>
      <c r="H90" s="182">
        <f t="shared" si="8"/>
        <v>0</v>
      </c>
      <c r="I90" s="78">
        <f t="shared" si="9"/>
        <v>0</v>
      </c>
      <c r="J90" s="183">
        <f t="shared" si="10"/>
        <v>0</v>
      </c>
      <c r="K90" s="6"/>
    </row>
    <row r="91" spans="1:11" x14ac:dyDescent="0.2">
      <c r="A91" s="6"/>
      <c r="B91" s="270">
        <f t="shared" si="11"/>
        <v>0</v>
      </c>
      <c r="C91" s="53">
        <f t="shared" si="12"/>
        <v>0</v>
      </c>
      <c r="D91" s="54">
        <f t="shared" si="7"/>
        <v>-4.6356164383561641E-4</v>
      </c>
      <c r="E91" s="52">
        <f t="shared" si="7"/>
        <v>-4.6356164383561641E-4</v>
      </c>
      <c r="F91" s="113">
        <f t="shared" si="7"/>
        <v>-3.5506849315068494E-4</v>
      </c>
      <c r="G91" s="49"/>
      <c r="H91" s="182">
        <f t="shared" si="8"/>
        <v>0</v>
      </c>
      <c r="I91" s="78">
        <f t="shared" si="9"/>
        <v>0</v>
      </c>
      <c r="J91" s="183">
        <f t="shared" si="10"/>
        <v>0</v>
      </c>
      <c r="K91" s="6"/>
    </row>
    <row r="92" spans="1:11" x14ac:dyDescent="0.2">
      <c r="A92" s="6"/>
      <c r="B92" s="270">
        <f t="shared" si="11"/>
        <v>0</v>
      </c>
      <c r="C92" s="53">
        <f t="shared" si="12"/>
        <v>0</v>
      </c>
      <c r="D92" s="54">
        <f t="shared" si="7"/>
        <v>-4.6356164383561641E-4</v>
      </c>
      <c r="E92" s="52">
        <f t="shared" si="7"/>
        <v>-4.6356164383561641E-4</v>
      </c>
      <c r="F92" s="113">
        <f t="shared" si="7"/>
        <v>-3.5506849315068494E-4</v>
      </c>
      <c r="G92" s="49"/>
      <c r="H92" s="182">
        <f t="shared" si="8"/>
        <v>0</v>
      </c>
      <c r="I92" s="78">
        <f t="shared" si="9"/>
        <v>0</v>
      </c>
      <c r="J92" s="183">
        <f t="shared" si="10"/>
        <v>0</v>
      </c>
      <c r="K92" s="6"/>
    </row>
    <row r="93" spans="1:11" x14ac:dyDescent="0.2">
      <c r="A93" s="6"/>
      <c r="B93" s="270">
        <f t="shared" si="11"/>
        <v>0</v>
      </c>
      <c r="C93" s="53">
        <f t="shared" si="12"/>
        <v>0</v>
      </c>
      <c r="D93" s="54">
        <f t="shared" si="7"/>
        <v>-4.6356164383561641E-4</v>
      </c>
      <c r="E93" s="52">
        <f t="shared" si="7"/>
        <v>-4.6356164383561641E-4</v>
      </c>
      <c r="F93" s="113">
        <f t="shared" si="7"/>
        <v>-3.5506849315068494E-4</v>
      </c>
      <c r="G93" s="49"/>
      <c r="H93" s="182">
        <f t="shared" si="8"/>
        <v>0</v>
      </c>
      <c r="I93" s="78">
        <f t="shared" si="9"/>
        <v>0</v>
      </c>
      <c r="J93" s="183">
        <f t="shared" si="10"/>
        <v>0</v>
      </c>
      <c r="K93" s="6"/>
    </row>
    <row r="94" spans="1:11" x14ac:dyDescent="0.2">
      <c r="A94" s="6"/>
      <c r="B94" s="270">
        <f t="shared" si="11"/>
        <v>0</v>
      </c>
      <c r="C94" s="53">
        <f t="shared" si="12"/>
        <v>0</v>
      </c>
      <c r="D94" s="54">
        <f t="shared" si="7"/>
        <v>-4.6356164383561641E-4</v>
      </c>
      <c r="E94" s="52">
        <f t="shared" si="7"/>
        <v>-4.6356164383561641E-4</v>
      </c>
      <c r="F94" s="113">
        <f t="shared" si="7"/>
        <v>-3.5506849315068494E-4</v>
      </c>
      <c r="G94" s="49"/>
      <c r="H94" s="182">
        <f t="shared" si="8"/>
        <v>0</v>
      </c>
      <c r="I94" s="78">
        <f t="shared" si="9"/>
        <v>0</v>
      </c>
      <c r="J94" s="183">
        <f t="shared" si="10"/>
        <v>0</v>
      </c>
      <c r="K94" s="6"/>
    </row>
    <row r="95" spans="1:11" x14ac:dyDescent="0.2">
      <c r="A95" s="6"/>
      <c r="B95" s="270">
        <f t="shared" si="11"/>
        <v>0</v>
      </c>
      <c r="C95" s="53">
        <f t="shared" si="12"/>
        <v>0</v>
      </c>
      <c r="D95" s="54">
        <f t="shared" si="7"/>
        <v>-4.6356164383561641E-4</v>
      </c>
      <c r="E95" s="52">
        <f t="shared" si="7"/>
        <v>-4.6356164383561641E-4</v>
      </c>
      <c r="F95" s="113">
        <f t="shared" si="7"/>
        <v>-3.5506849315068494E-4</v>
      </c>
      <c r="G95" s="49"/>
      <c r="H95" s="182">
        <f t="shared" si="8"/>
        <v>0</v>
      </c>
      <c r="I95" s="78">
        <f t="shared" si="9"/>
        <v>0</v>
      </c>
      <c r="J95" s="183">
        <f t="shared" si="10"/>
        <v>0</v>
      </c>
      <c r="K95" s="6"/>
    </row>
    <row r="96" spans="1:11" x14ac:dyDescent="0.2">
      <c r="A96" s="6"/>
      <c r="B96" s="270">
        <f t="shared" si="11"/>
        <v>0</v>
      </c>
      <c r="C96" s="53">
        <f t="shared" si="12"/>
        <v>0</v>
      </c>
      <c r="D96" s="54">
        <f t="shared" si="7"/>
        <v>-4.6356164383561641E-4</v>
      </c>
      <c r="E96" s="52">
        <f t="shared" si="7"/>
        <v>-4.6356164383561641E-4</v>
      </c>
      <c r="F96" s="113">
        <f t="shared" si="7"/>
        <v>-3.5506849315068494E-4</v>
      </c>
      <c r="G96" s="49"/>
      <c r="H96" s="182">
        <f t="shared" si="8"/>
        <v>0</v>
      </c>
      <c r="I96" s="78">
        <f t="shared" si="9"/>
        <v>0</v>
      </c>
      <c r="J96" s="183">
        <f t="shared" si="10"/>
        <v>0</v>
      </c>
      <c r="K96" s="6"/>
    </row>
    <row r="97" spans="1:13" x14ac:dyDescent="0.2">
      <c r="A97" s="6"/>
      <c r="B97" s="270">
        <f t="shared" si="11"/>
        <v>0</v>
      </c>
      <c r="C97" s="53">
        <f t="shared" si="12"/>
        <v>0</v>
      </c>
      <c r="D97" s="54">
        <f t="shared" si="7"/>
        <v>-4.6356164383561641E-4</v>
      </c>
      <c r="E97" s="52">
        <f t="shared" si="7"/>
        <v>-4.6356164383561641E-4</v>
      </c>
      <c r="F97" s="113">
        <f t="shared" si="7"/>
        <v>-3.5506849315068494E-4</v>
      </c>
      <c r="G97" s="49"/>
      <c r="H97" s="182">
        <f t="shared" si="8"/>
        <v>0</v>
      </c>
      <c r="I97" s="78">
        <f t="shared" si="9"/>
        <v>0</v>
      </c>
      <c r="J97" s="183">
        <f t="shared" si="10"/>
        <v>0</v>
      </c>
      <c r="K97" s="6"/>
    </row>
    <row r="98" spans="1:13" x14ac:dyDescent="0.2">
      <c r="A98" s="6"/>
      <c r="B98" s="270">
        <f t="shared" si="11"/>
        <v>0</v>
      </c>
      <c r="C98" s="53">
        <f t="shared" si="12"/>
        <v>0</v>
      </c>
      <c r="D98" s="54">
        <f t="shared" si="7"/>
        <v>-4.6356164383561641E-4</v>
      </c>
      <c r="E98" s="52">
        <f t="shared" si="7"/>
        <v>-4.6356164383561641E-4</v>
      </c>
      <c r="F98" s="113">
        <f t="shared" si="7"/>
        <v>-3.5506849315068494E-4</v>
      </c>
      <c r="G98" s="49"/>
      <c r="H98" s="182">
        <f t="shared" si="8"/>
        <v>0</v>
      </c>
      <c r="I98" s="78">
        <f t="shared" si="9"/>
        <v>0</v>
      </c>
      <c r="J98" s="183">
        <f t="shared" si="10"/>
        <v>0</v>
      </c>
      <c r="K98" s="6"/>
    </row>
    <row r="99" spans="1:13" ht="13.5" thickBot="1" x14ac:dyDescent="0.25">
      <c r="A99" s="6"/>
      <c r="B99" s="271">
        <f t="shared" si="11"/>
        <v>0</v>
      </c>
      <c r="C99" s="53">
        <f t="shared" si="12"/>
        <v>0</v>
      </c>
      <c r="D99" s="172">
        <f t="shared" si="7"/>
        <v>-4.6356164383561641E-4</v>
      </c>
      <c r="E99" s="682">
        <f t="shared" si="7"/>
        <v>-4.6356164383561641E-4</v>
      </c>
      <c r="F99" s="153">
        <f t="shared" si="7"/>
        <v>-3.5506849315068494E-4</v>
      </c>
      <c r="G99" s="49"/>
      <c r="H99" s="184">
        <f t="shared" si="8"/>
        <v>0</v>
      </c>
      <c r="I99" s="185">
        <f t="shared" si="9"/>
        <v>0</v>
      </c>
      <c r="J99" s="186">
        <f t="shared" si="10"/>
        <v>0</v>
      </c>
      <c r="K99" s="6"/>
    </row>
    <row r="100" spans="1:13" ht="14.25" thickTop="1" thickBot="1" x14ac:dyDescent="0.25">
      <c r="A100" s="6"/>
      <c r="B100" s="10"/>
      <c r="C100" s="738" t="s">
        <v>645</v>
      </c>
      <c r="D100" s="741" t="e">
        <f>SUMPRODUCT($C62:$C73,D88:D99)/$C74</f>
        <v>#DIV/0!</v>
      </c>
      <c r="E100" s="663" t="e">
        <f>SUMPRODUCT($C62:$C73,E88:E99)/$C74</f>
        <v>#DIV/0!</v>
      </c>
      <c r="F100" s="681" t="e">
        <f>SUMPRODUCT($C62:$C73,F88:F99)/$C74</f>
        <v>#DIV/0!</v>
      </c>
      <c r="G100" s="49"/>
      <c r="H100" s="81"/>
      <c r="I100" s="82"/>
      <c r="J100" s="82"/>
      <c r="K100" s="6"/>
    </row>
    <row r="101" spans="1:13" ht="14.25" thickTop="1" thickBot="1" x14ac:dyDescent="0.25">
      <c r="A101" s="6"/>
      <c r="B101" s="10"/>
      <c r="C101" s="71"/>
      <c r="D101" s="63"/>
      <c r="E101" s="63"/>
      <c r="F101" s="63"/>
      <c r="G101" s="43"/>
      <c r="H101" s="81"/>
      <c r="I101" s="82"/>
      <c r="J101" s="82"/>
      <c r="K101" s="6"/>
    </row>
    <row r="102" spans="1:13" ht="14.25" thickTop="1" thickBot="1" x14ac:dyDescent="0.25">
      <c r="A102" s="6"/>
      <c r="B102" s="10"/>
      <c r="C102" s="71"/>
      <c r="D102" s="63"/>
      <c r="E102" s="63"/>
      <c r="F102" s="63"/>
      <c r="G102" s="187" t="s">
        <v>645</v>
      </c>
      <c r="H102" s="739">
        <f>SUM(H88:H101)</f>
        <v>0</v>
      </c>
      <c r="I102" s="739">
        <f>SUM(I88:I101)</f>
        <v>0</v>
      </c>
      <c r="J102" s="740">
        <f>SUM(J88:J101)</f>
        <v>0</v>
      </c>
      <c r="K102" s="6"/>
    </row>
    <row r="103" spans="1:13" ht="14.25" thickTop="1" thickBot="1" x14ac:dyDescent="0.25">
      <c r="A103" s="6"/>
      <c r="B103" s="10"/>
      <c r="C103" s="71"/>
      <c r="D103" s="63"/>
      <c r="E103" s="63"/>
      <c r="F103" s="63"/>
      <c r="G103" s="43"/>
      <c r="H103" s="63"/>
      <c r="I103" s="71"/>
      <c r="J103" s="71"/>
      <c r="K103" s="6"/>
    </row>
    <row r="104" spans="1:13" ht="13.5" thickBot="1" x14ac:dyDescent="0.25">
      <c r="A104" s="896"/>
      <c r="B104" s="897"/>
      <c r="C104" s="897"/>
      <c r="D104" s="897"/>
      <c r="E104" s="897"/>
      <c r="F104" s="897"/>
      <c r="G104" s="897"/>
      <c r="H104" s="897"/>
      <c r="I104" s="897"/>
      <c r="J104" s="897"/>
      <c r="K104" s="897"/>
      <c r="L104" s="897"/>
      <c r="M104" s="898"/>
    </row>
  </sheetData>
  <customSheetViews>
    <customSheetView guid="{AAD60760-F9D5-4652-8E0C-566433032DA7}" scale="75" showRuler="0" topLeftCell="C1">
      <selection activeCell="C1" sqref="C1:L1"/>
      <rowBreaks count="1" manualBreakCount="1">
        <brk id="45" max="16383" man="1"/>
      </rowBreaks>
      <pageMargins left="0.25" right="0.25" top="0.25" bottom="0.5" header="0.25" footer="0.25"/>
      <pageSetup scale="65" fitToHeight="3" orientation="landscape" r:id="rId1"/>
      <headerFooter alignWithMargins="0">
        <oddFooter>&amp;CPage &amp;P of &amp;N</oddFooter>
      </headerFooter>
    </customSheetView>
  </customSheetViews>
  <mergeCells count="51">
    <mergeCell ref="G29:H29"/>
    <mergeCell ref="G31:H31"/>
    <mergeCell ref="B29:B31"/>
    <mergeCell ref="E49:F49"/>
    <mergeCell ref="B60:C60"/>
    <mergeCell ref="H52:J52"/>
    <mergeCell ref="D60:F60"/>
    <mergeCell ref="D57:G57"/>
    <mergeCell ref="G39:H39"/>
    <mergeCell ref="H60:I60"/>
    <mergeCell ref="G40:H40"/>
    <mergeCell ref="B28:H28"/>
    <mergeCell ref="C29:C31"/>
    <mergeCell ref="D29:D31"/>
    <mergeCell ref="G30:H30"/>
    <mergeCell ref="E29:F29"/>
    <mergeCell ref="D55:G55"/>
    <mergeCell ref="G32:H32"/>
    <mergeCell ref="G33:H33"/>
    <mergeCell ref="G37:H37"/>
    <mergeCell ref="G38:H38"/>
    <mergeCell ref="C9:G9"/>
    <mergeCell ref="D86:F86"/>
    <mergeCell ref="G34:H34"/>
    <mergeCell ref="G35:H35"/>
    <mergeCell ref="G36:H36"/>
    <mergeCell ref="H86:J86"/>
    <mergeCell ref="G41:H41"/>
    <mergeCell ref="G42:H42"/>
    <mergeCell ref="G43:H43"/>
    <mergeCell ref="A47:M47"/>
    <mergeCell ref="J28:K28"/>
    <mergeCell ref="C3:L3"/>
    <mergeCell ref="C4:L4"/>
    <mergeCell ref="A6:D6"/>
    <mergeCell ref="E6:I6"/>
    <mergeCell ref="D56:G56"/>
    <mergeCell ref="D53:G53"/>
    <mergeCell ref="D54:G54"/>
    <mergeCell ref="C13:E13"/>
    <mergeCell ref="F13:I13"/>
    <mergeCell ref="J6:M6"/>
    <mergeCell ref="H9:J9"/>
    <mergeCell ref="A1:B1"/>
    <mergeCell ref="C1:L1"/>
    <mergeCell ref="A2:B2"/>
    <mergeCell ref="C2:L2"/>
    <mergeCell ref="A8:B8"/>
    <mergeCell ref="C8:G8"/>
    <mergeCell ref="H8:J8"/>
    <mergeCell ref="A9:B9"/>
  </mergeCells>
  <phoneticPr fontId="0" type="noConversion"/>
  <pageMargins left="0.25" right="0.25" top="0.25" bottom="0.5" header="0.25" footer="0.25"/>
  <pageSetup scale="65" fitToHeight="3" orientation="landscape" r:id="rId2"/>
  <headerFooter alignWithMargins="0">
    <oddFooter>&amp;CPage &amp;P of &amp;N</oddFooter>
  </headerFooter>
  <rowBreaks count="1" manualBreakCount="1">
    <brk id="4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7"/>
  <sheetViews>
    <sheetView topLeftCell="A187" zoomScale="75" workbookViewId="0">
      <selection activeCell="A3" sqref="A3"/>
    </sheetView>
  </sheetViews>
  <sheetFormatPr defaultRowHeight="12.75" x14ac:dyDescent="0.2"/>
  <cols>
    <col min="1" max="1" width="16.42578125" style="827" customWidth="1"/>
    <col min="2" max="2" width="16.85546875" style="827" customWidth="1"/>
    <col min="3" max="3" width="15.28515625" style="827" customWidth="1"/>
    <col min="4" max="4" width="15" style="827" customWidth="1"/>
    <col min="5" max="5" width="16.140625" style="827" customWidth="1"/>
    <col min="6" max="6" width="17.5703125" style="827" customWidth="1"/>
    <col min="7" max="13" width="15.28515625" style="827" customWidth="1"/>
    <col min="14" max="16384" width="9.140625" style="827"/>
  </cols>
  <sheetData>
    <row r="1" spans="1:13" ht="26.25" x14ac:dyDescent="0.4">
      <c r="A1" s="1060" t="s">
        <v>593</v>
      </c>
      <c r="B1" s="1060"/>
      <c r="C1" s="1117" t="s">
        <v>717</v>
      </c>
      <c r="D1" s="1118"/>
      <c r="E1" s="1118"/>
      <c r="F1" s="1118"/>
      <c r="G1" s="1118"/>
      <c r="H1" s="1118"/>
      <c r="I1" s="1118"/>
      <c r="J1" s="1118"/>
      <c r="K1" s="1118"/>
      <c r="L1" s="1119"/>
      <c r="M1" s="498" t="s">
        <v>594</v>
      </c>
    </row>
    <row r="2" spans="1:13" ht="26.25" x14ac:dyDescent="0.4">
      <c r="A2" s="1061" t="s">
        <v>595</v>
      </c>
      <c r="B2" s="1061"/>
      <c r="C2" s="1120" t="s">
        <v>363</v>
      </c>
      <c r="D2" s="1121"/>
      <c r="E2" s="1121"/>
      <c r="F2" s="1121"/>
      <c r="G2" s="1121"/>
      <c r="H2" s="1121"/>
      <c r="I2" s="1121"/>
      <c r="J2" s="1121"/>
      <c r="K2" s="1121"/>
      <c r="L2" s="1122"/>
      <c r="M2" s="499" t="s">
        <v>596</v>
      </c>
    </row>
    <row r="3" spans="1:13" ht="26.25" x14ac:dyDescent="0.4">
      <c r="A3" s="3">
        <v>20</v>
      </c>
      <c r="B3" s="413" t="str">
        <f>FAC!B3</f>
        <v>__ __</v>
      </c>
      <c r="C3" s="1703" t="s">
        <v>113</v>
      </c>
      <c r="D3" s="1704"/>
      <c r="E3" s="1704"/>
      <c r="F3" s="1704"/>
      <c r="G3" s="1704"/>
      <c r="H3" s="1704"/>
      <c r="I3" s="1704"/>
      <c r="J3" s="1704"/>
      <c r="K3" s="1704"/>
      <c r="L3" s="1705"/>
      <c r="M3" s="499" t="s">
        <v>123</v>
      </c>
    </row>
    <row r="4" spans="1:13" ht="13.5" thickBot="1" x14ac:dyDescent="0.25">
      <c r="A4" s="5"/>
      <c r="B4" s="891"/>
      <c r="C4" s="1185"/>
      <c r="D4" s="1186"/>
      <c r="E4" s="1186"/>
      <c r="F4" s="1186"/>
      <c r="G4" s="1186"/>
      <c r="H4" s="1186"/>
      <c r="I4" s="1186"/>
      <c r="J4" s="1186"/>
      <c r="K4" s="1186"/>
      <c r="L4" s="1186"/>
      <c r="M4" s="899"/>
    </row>
    <row r="5" spans="1:13" ht="13.5" thickBot="1" x14ac:dyDescent="0.25">
      <c r="A5" s="10"/>
      <c r="B5" s="893"/>
      <c r="C5" s="894"/>
      <c r="D5" s="894"/>
      <c r="E5" s="894"/>
      <c r="F5" s="894"/>
      <c r="G5" s="894"/>
      <c r="H5" s="894"/>
      <c r="I5" s="894"/>
      <c r="J5" s="894"/>
      <c r="K5" s="893"/>
    </row>
    <row r="6" spans="1:13" ht="21" thickBot="1" x14ac:dyDescent="0.35">
      <c r="A6" s="1174" t="s">
        <v>933</v>
      </c>
      <c r="B6" s="1174"/>
      <c r="C6" s="1174"/>
      <c r="D6" s="1174"/>
      <c r="E6" s="1175" t="s">
        <v>932</v>
      </c>
      <c r="F6" s="1175"/>
      <c r="G6" s="1175"/>
      <c r="H6" s="1175"/>
      <c r="I6" s="1175"/>
      <c r="J6" s="1176" t="s">
        <v>931</v>
      </c>
      <c r="K6" s="1176"/>
      <c r="L6" s="1176"/>
      <c r="M6" s="1176"/>
    </row>
    <row r="7" spans="1:13" ht="20.25" x14ac:dyDescent="0.3">
      <c r="A7" s="85"/>
      <c r="B7" s="85"/>
      <c r="C7" s="86"/>
      <c r="D7" s="86"/>
      <c r="E7" s="86"/>
      <c r="F7" s="86"/>
      <c r="G7" s="86"/>
      <c r="H7" s="86"/>
      <c r="I7" s="86"/>
      <c r="J7" s="86"/>
      <c r="K7" s="85"/>
      <c r="L7" s="87"/>
    </row>
    <row r="8" spans="1:13" ht="21" thickBot="1" x14ac:dyDescent="0.35">
      <c r="A8" s="1177" t="s">
        <v>681</v>
      </c>
      <c r="B8" s="1177"/>
      <c r="C8" s="1187">
        <f>FAC!C8</f>
        <v>0</v>
      </c>
      <c r="D8" s="1187"/>
      <c r="E8" s="1187"/>
      <c r="F8" s="1187"/>
      <c r="G8" s="1187"/>
      <c r="H8" s="1177" t="s">
        <v>607</v>
      </c>
      <c r="I8" s="1177"/>
      <c r="J8" s="1177"/>
      <c r="K8" s="412">
        <f>FAC!K8</f>
        <v>0</v>
      </c>
      <c r="L8" s="309"/>
      <c r="M8" s="309"/>
    </row>
    <row r="9" spans="1:13" ht="21" thickBot="1" x14ac:dyDescent="0.35">
      <c r="A9" s="1177" t="s">
        <v>682</v>
      </c>
      <c r="B9" s="1177"/>
      <c r="C9" s="1187">
        <f>FAC!C9</f>
        <v>0</v>
      </c>
      <c r="D9" s="1187"/>
      <c r="E9" s="1187"/>
      <c r="F9" s="1187"/>
      <c r="G9" s="1187"/>
      <c r="H9" s="1177" t="s">
        <v>608</v>
      </c>
      <c r="I9" s="1177"/>
      <c r="J9" s="1177"/>
      <c r="K9" s="412">
        <f>FAC!K9</f>
        <v>0</v>
      </c>
      <c r="L9" s="309"/>
      <c r="M9" s="309"/>
    </row>
    <row r="11" spans="1:13" ht="20.25" x14ac:dyDescent="0.3">
      <c r="A11" s="87" t="s">
        <v>112</v>
      </c>
      <c r="B11" s="527">
        <v>90008</v>
      </c>
    </row>
    <row r="12" spans="1:13" ht="13.5" thickBot="1" x14ac:dyDescent="0.25"/>
    <row r="13" spans="1:13" ht="13.5" thickTop="1" x14ac:dyDescent="0.2">
      <c r="A13" s="1757" t="s">
        <v>372</v>
      </c>
      <c r="B13" s="1796" t="s">
        <v>472</v>
      </c>
      <c r="C13" s="938" t="s">
        <v>344</v>
      </c>
      <c r="D13" s="1716" t="s">
        <v>640</v>
      </c>
      <c r="E13" s="1717"/>
      <c r="F13" s="1802"/>
      <c r="G13" s="1717" t="s">
        <v>670</v>
      </c>
      <c r="H13" s="1717"/>
      <c r="I13" s="1717"/>
      <c r="J13" s="1717"/>
      <c r="K13" s="1816" t="s">
        <v>343</v>
      </c>
      <c r="L13" s="293" t="s">
        <v>277</v>
      </c>
      <c r="M13" s="166" t="s">
        <v>506</v>
      </c>
    </row>
    <row r="14" spans="1:13" ht="13.5" thickBot="1" x14ac:dyDescent="0.25">
      <c r="A14" s="1759"/>
      <c r="B14" s="1797"/>
      <c r="C14" s="939" t="s">
        <v>345</v>
      </c>
      <c r="D14" s="285" t="s">
        <v>473</v>
      </c>
      <c r="E14" s="236" t="s">
        <v>474</v>
      </c>
      <c r="F14" s="286" t="s">
        <v>475</v>
      </c>
      <c r="G14" s="287" t="s">
        <v>248</v>
      </c>
      <c r="H14" s="236" t="s">
        <v>478</v>
      </c>
      <c r="I14" s="123" t="s">
        <v>476</v>
      </c>
      <c r="J14" s="288" t="s">
        <v>477</v>
      </c>
      <c r="K14" s="1817"/>
      <c r="L14" s="298" t="s">
        <v>429</v>
      </c>
      <c r="M14" s="299" t="s">
        <v>429</v>
      </c>
    </row>
    <row r="15" spans="1:13" x14ac:dyDescent="0.2">
      <c r="A15" s="126">
        <v>1</v>
      </c>
      <c r="B15" s="534"/>
      <c r="C15" s="280"/>
      <c r="D15" s="280"/>
      <c r="E15" s="256"/>
      <c r="F15" s="206">
        <f t="shared" ref="F15:F26" si="0">(D15+E15)/2</f>
        <v>0</v>
      </c>
      <c r="G15" s="282"/>
      <c r="H15" s="257"/>
      <c r="I15" s="257"/>
      <c r="J15" s="283">
        <f>G15*H15*I15</f>
        <v>0</v>
      </c>
      <c r="K15" s="296"/>
      <c r="L15" s="296">
        <v>11</v>
      </c>
      <c r="M15" s="297">
        <v>0.2</v>
      </c>
    </row>
    <row r="16" spans="1:13" x14ac:dyDescent="0.2">
      <c r="A16" s="152">
        <v>2</v>
      </c>
      <c r="B16" s="534"/>
      <c r="C16" s="280"/>
      <c r="D16" s="280"/>
      <c r="E16" s="256"/>
      <c r="F16" s="206">
        <f t="shared" si="0"/>
        <v>0</v>
      </c>
      <c r="G16" s="282"/>
      <c r="H16" s="257"/>
      <c r="I16" s="257"/>
      <c r="J16" s="265">
        <f>G16*H16*I16</f>
        <v>0</v>
      </c>
      <c r="K16" s="296"/>
      <c r="L16" s="294">
        <v>11</v>
      </c>
      <c r="M16" s="291">
        <v>0.2</v>
      </c>
    </row>
    <row r="17" spans="1:13" x14ac:dyDescent="0.2">
      <c r="A17" s="152">
        <v>3</v>
      </c>
      <c r="B17" s="534"/>
      <c r="C17" s="280"/>
      <c r="D17" s="280"/>
      <c r="E17" s="256"/>
      <c r="F17" s="206">
        <f t="shared" si="0"/>
        <v>0</v>
      </c>
      <c r="G17" s="282"/>
      <c r="H17" s="257"/>
      <c r="I17" s="257"/>
      <c r="J17" s="265">
        <f t="shared" ref="J17:J26" si="1">G17*H17*I17</f>
        <v>0</v>
      </c>
      <c r="K17" s="296"/>
      <c r="L17" s="294">
        <v>11</v>
      </c>
      <c r="M17" s="291">
        <v>0.2</v>
      </c>
    </row>
    <row r="18" spans="1:13" x14ac:dyDescent="0.2">
      <c r="A18" s="152">
        <v>4</v>
      </c>
      <c r="B18" s="534"/>
      <c r="C18" s="280"/>
      <c r="D18" s="280"/>
      <c r="E18" s="256"/>
      <c r="F18" s="206">
        <f t="shared" si="0"/>
        <v>0</v>
      </c>
      <c r="G18" s="282"/>
      <c r="H18" s="257"/>
      <c r="I18" s="257"/>
      <c r="J18" s="265">
        <f t="shared" si="1"/>
        <v>0</v>
      </c>
      <c r="K18" s="296"/>
      <c r="L18" s="294">
        <v>11</v>
      </c>
      <c r="M18" s="291">
        <v>0.2</v>
      </c>
    </row>
    <row r="19" spans="1:13" x14ac:dyDescent="0.2">
      <c r="A19" s="152">
        <v>5</v>
      </c>
      <c r="B19" s="534"/>
      <c r="C19" s="280"/>
      <c r="D19" s="280"/>
      <c r="E19" s="256"/>
      <c r="F19" s="206">
        <f t="shared" si="0"/>
        <v>0</v>
      </c>
      <c r="G19" s="282"/>
      <c r="H19" s="257"/>
      <c r="I19" s="257"/>
      <c r="J19" s="265">
        <f t="shared" si="1"/>
        <v>0</v>
      </c>
      <c r="K19" s="296"/>
      <c r="L19" s="294">
        <v>11</v>
      </c>
      <c r="M19" s="291">
        <v>0.2</v>
      </c>
    </row>
    <row r="20" spans="1:13" x14ac:dyDescent="0.2">
      <c r="A20" s="152">
        <v>6</v>
      </c>
      <c r="B20" s="534"/>
      <c r="C20" s="280"/>
      <c r="D20" s="280"/>
      <c r="E20" s="256"/>
      <c r="F20" s="206">
        <f t="shared" si="0"/>
        <v>0</v>
      </c>
      <c r="G20" s="282"/>
      <c r="H20" s="257"/>
      <c r="I20" s="257"/>
      <c r="J20" s="265">
        <f t="shared" si="1"/>
        <v>0</v>
      </c>
      <c r="K20" s="296"/>
      <c r="L20" s="294">
        <v>11</v>
      </c>
      <c r="M20" s="291">
        <v>0.2</v>
      </c>
    </row>
    <row r="21" spans="1:13" x14ac:dyDescent="0.2">
      <c r="A21" s="152">
        <v>7</v>
      </c>
      <c r="B21" s="534"/>
      <c r="C21" s="280"/>
      <c r="D21" s="280"/>
      <c r="E21" s="256"/>
      <c r="F21" s="206">
        <f t="shared" si="0"/>
        <v>0</v>
      </c>
      <c r="G21" s="282"/>
      <c r="H21" s="257"/>
      <c r="I21" s="257"/>
      <c r="J21" s="265">
        <f t="shared" si="1"/>
        <v>0</v>
      </c>
      <c r="K21" s="296"/>
      <c r="L21" s="294">
        <v>11</v>
      </c>
      <c r="M21" s="291">
        <v>0.2</v>
      </c>
    </row>
    <row r="22" spans="1:13" x14ac:dyDescent="0.2">
      <c r="A22" s="152">
        <v>8</v>
      </c>
      <c r="B22" s="534"/>
      <c r="C22" s="280"/>
      <c r="D22" s="280"/>
      <c r="E22" s="256"/>
      <c r="F22" s="206">
        <f t="shared" si="0"/>
        <v>0</v>
      </c>
      <c r="G22" s="282"/>
      <c r="H22" s="257"/>
      <c r="I22" s="257"/>
      <c r="J22" s="265">
        <f t="shared" si="1"/>
        <v>0</v>
      </c>
      <c r="K22" s="296"/>
      <c r="L22" s="294">
        <v>11</v>
      </c>
      <c r="M22" s="291">
        <v>0.2</v>
      </c>
    </row>
    <row r="23" spans="1:13" x14ac:dyDescent="0.2">
      <c r="A23" s="152">
        <v>9</v>
      </c>
      <c r="B23" s="534"/>
      <c r="C23" s="280"/>
      <c r="D23" s="280"/>
      <c r="E23" s="256"/>
      <c r="F23" s="206">
        <f t="shared" si="0"/>
        <v>0</v>
      </c>
      <c r="G23" s="282"/>
      <c r="H23" s="257"/>
      <c r="I23" s="257"/>
      <c r="J23" s="265">
        <f t="shared" si="1"/>
        <v>0</v>
      </c>
      <c r="K23" s="296"/>
      <c r="L23" s="294">
        <v>11</v>
      </c>
      <c r="M23" s="291">
        <v>0.2</v>
      </c>
    </row>
    <row r="24" spans="1:13" x14ac:dyDescent="0.2">
      <c r="A24" s="152">
        <v>10</v>
      </c>
      <c r="B24" s="534"/>
      <c r="C24" s="280"/>
      <c r="D24" s="280"/>
      <c r="E24" s="256"/>
      <c r="F24" s="206">
        <f t="shared" si="0"/>
        <v>0</v>
      </c>
      <c r="G24" s="282"/>
      <c r="H24" s="257"/>
      <c r="I24" s="257"/>
      <c r="J24" s="265">
        <f t="shared" si="1"/>
        <v>0</v>
      </c>
      <c r="K24" s="296"/>
      <c r="L24" s="294">
        <v>11</v>
      </c>
      <c r="M24" s="291">
        <v>0.2</v>
      </c>
    </row>
    <row r="25" spans="1:13" x14ac:dyDescent="0.2">
      <c r="A25" s="152">
        <v>11</v>
      </c>
      <c r="B25" s="534"/>
      <c r="C25" s="280"/>
      <c r="D25" s="280"/>
      <c r="E25" s="256"/>
      <c r="F25" s="206">
        <f t="shared" si="0"/>
        <v>0</v>
      </c>
      <c r="G25" s="282"/>
      <c r="H25" s="257"/>
      <c r="I25" s="257"/>
      <c r="J25" s="265">
        <f t="shared" si="1"/>
        <v>0</v>
      </c>
      <c r="K25" s="294"/>
      <c r="L25" s="294">
        <v>11</v>
      </c>
      <c r="M25" s="291">
        <v>0.2</v>
      </c>
    </row>
    <row r="26" spans="1:13" ht="13.5" thickBot="1" x14ac:dyDescent="0.25">
      <c r="A26" s="162">
        <v>12</v>
      </c>
      <c r="B26" s="536"/>
      <c r="C26" s="263"/>
      <c r="D26" s="263"/>
      <c r="E26" s="243"/>
      <c r="F26" s="264">
        <f t="shared" si="0"/>
        <v>0</v>
      </c>
      <c r="G26" s="245"/>
      <c r="H26" s="246"/>
      <c r="I26" s="246"/>
      <c r="J26" s="266">
        <f t="shared" si="1"/>
        <v>0</v>
      </c>
      <c r="K26" s="295"/>
      <c r="L26" s="295">
        <v>11</v>
      </c>
      <c r="M26" s="292">
        <v>0.2</v>
      </c>
    </row>
    <row r="27" spans="1:13" s="895" customFormat="1" ht="13.5" thickTop="1" x14ac:dyDescent="0.2">
      <c r="A27" s="33"/>
      <c r="B27" s="746"/>
      <c r="C27" s="895" t="s">
        <v>346</v>
      </c>
      <c r="D27" s="746"/>
      <c r="E27" s="746"/>
      <c r="F27" s="745"/>
      <c r="G27" s="746"/>
      <c r="H27" s="747"/>
      <c r="I27" s="747"/>
      <c r="J27" s="748"/>
      <c r="K27" s="747"/>
      <c r="L27" s="1739" t="s">
        <v>278</v>
      </c>
      <c r="M27" s="1739"/>
    </row>
    <row r="28" spans="1:13" s="895" customFormat="1" x14ac:dyDescent="0.2">
      <c r="A28" s="33"/>
      <c r="B28" s="746"/>
      <c r="C28" s="940" t="s">
        <v>347</v>
      </c>
      <c r="D28" s="749" t="s">
        <v>256</v>
      </c>
      <c r="E28" s="746"/>
      <c r="F28" s="745"/>
      <c r="G28" s="746"/>
      <c r="H28" s="747"/>
      <c r="I28" s="747"/>
      <c r="J28" s="748"/>
      <c r="K28" s="747"/>
      <c r="L28" s="1740"/>
      <c r="M28" s="1740"/>
    </row>
    <row r="29" spans="1:13" s="895" customFormat="1" x14ac:dyDescent="0.2">
      <c r="A29" s="33"/>
      <c r="B29" s="746"/>
      <c r="C29" s="940" t="s">
        <v>348</v>
      </c>
      <c r="D29" s="749" t="s">
        <v>349</v>
      </c>
      <c r="E29" s="746"/>
      <c r="F29" s="745"/>
      <c r="G29" s="746"/>
      <c r="H29" s="747"/>
      <c r="I29" s="747"/>
      <c r="J29" s="748"/>
      <c r="K29" s="747"/>
      <c r="L29" s="747"/>
      <c r="M29" s="747"/>
    </row>
    <row r="30" spans="1:13" ht="13.5" thickBot="1" x14ac:dyDescent="0.25">
      <c r="A30" s="6"/>
      <c r="B30" s="9"/>
      <c r="C30" s="9"/>
      <c r="D30" s="9"/>
      <c r="E30" s="31"/>
      <c r="F30" s="9"/>
      <c r="G30" s="15"/>
      <c r="H30" s="15"/>
      <c r="I30" s="32"/>
      <c r="J30" s="15"/>
      <c r="K30" s="6"/>
    </row>
    <row r="31" spans="1:13" ht="13.5" thickTop="1" x14ac:dyDescent="0.2">
      <c r="A31" s="1757" t="s">
        <v>372</v>
      </c>
      <c r="B31" s="1760" t="s">
        <v>481</v>
      </c>
      <c r="C31" s="1763" t="s">
        <v>369</v>
      </c>
      <c r="D31" s="1224" t="s">
        <v>747</v>
      </c>
      <c r="E31" s="1717"/>
      <c r="F31" s="1717"/>
      <c r="G31" s="1717"/>
      <c r="H31" s="1717"/>
      <c r="I31" s="1717"/>
      <c r="J31" s="1718"/>
      <c r="K31" s="33"/>
      <c r="L31" s="33"/>
      <c r="M31" s="33"/>
    </row>
    <row r="32" spans="1:13" s="942" customFormat="1" ht="26.1" customHeight="1" x14ac:dyDescent="0.2">
      <c r="A32" s="1758"/>
      <c r="B32" s="1761"/>
      <c r="C32" s="1721"/>
      <c r="D32" s="765" t="s">
        <v>224</v>
      </c>
      <c r="E32" s="765" t="s">
        <v>434</v>
      </c>
      <c r="F32" s="765" t="s">
        <v>507</v>
      </c>
      <c r="G32" s="765" t="s">
        <v>212</v>
      </c>
      <c r="H32" s="765" t="s">
        <v>370</v>
      </c>
      <c r="I32" s="926" t="s">
        <v>231</v>
      </c>
      <c r="J32" s="766" t="s">
        <v>457</v>
      </c>
      <c r="K32" s="33"/>
      <c r="L32" s="33"/>
      <c r="M32" s="941"/>
    </row>
    <row r="33" spans="1:13" s="942" customFormat="1" ht="12.75" customHeight="1" thickBot="1" x14ac:dyDescent="0.25">
      <c r="A33" s="1759"/>
      <c r="B33" s="1762"/>
      <c r="C33" s="1722"/>
      <c r="D33" s="765" t="s">
        <v>225</v>
      </c>
      <c r="E33" s="765" t="s">
        <v>226</v>
      </c>
      <c r="F33" s="765" t="s">
        <v>234</v>
      </c>
      <c r="G33" s="765" t="s">
        <v>235</v>
      </c>
      <c r="H33" s="765" t="s">
        <v>281</v>
      </c>
      <c r="I33" s="926" t="s">
        <v>282</v>
      </c>
      <c r="J33" s="766" t="s">
        <v>283</v>
      </c>
      <c r="K33" s="33"/>
      <c r="L33" s="33"/>
      <c r="M33" s="941"/>
    </row>
    <row r="34" spans="1:13" x14ac:dyDescent="0.2">
      <c r="A34" s="503">
        <f t="shared" ref="A34:C42" si="2">A15</f>
        <v>1</v>
      </c>
      <c r="B34" s="504">
        <f t="shared" si="2"/>
        <v>0</v>
      </c>
      <c r="C34" s="504">
        <f t="shared" si="2"/>
        <v>0</v>
      </c>
      <c r="D34" s="788"/>
      <c r="E34" s="279" t="s">
        <v>458</v>
      </c>
      <c r="F34" s="279"/>
      <c r="G34" s="279"/>
      <c r="H34" s="754"/>
      <c r="I34" s="754"/>
      <c r="J34" s="786"/>
      <c r="K34" s="749"/>
      <c r="L34" s="746"/>
      <c r="M34" s="746"/>
    </row>
    <row r="35" spans="1:13" x14ac:dyDescent="0.2">
      <c r="A35" s="152">
        <f t="shared" si="2"/>
        <v>2</v>
      </c>
      <c r="B35" s="30">
        <f t="shared" si="2"/>
        <v>0</v>
      </c>
      <c r="C35" s="30">
        <f t="shared" si="2"/>
        <v>0</v>
      </c>
      <c r="D35" s="789"/>
      <c r="E35" s="97" t="s">
        <v>305</v>
      </c>
      <c r="F35" s="97"/>
      <c r="G35" s="97"/>
      <c r="H35" s="103"/>
      <c r="I35" s="103"/>
      <c r="J35" s="762"/>
      <c r="K35" s="749"/>
      <c r="L35" s="746"/>
      <c r="M35" s="746"/>
    </row>
    <row r="36" spans="1:13" x14ac:dyDescent="0.2">
      <c r="A36" s="152">
        <f t="shared" si="2"/>
        <v>3</v>
      </c>
      <c r="B36" s="30">
        <f t="shared" si="2"/>
        <v>0</v>
      </c>
      <c r="C36" s="30">
        <f t="shared" si="2"/>
        <v>0</v>
      </c>
      <c r="D36" s="789"/>
      <c r="E36" s="97" t="s">
        <v>305</v>
      </c>
      <c r="F36" s="97"/>
      <c r="G36" s="97"/>
      <c r="H36" s="103"/>
      <c r="I36" s="103"/>
      <c r="J36" s="762"/>
      <c r="K36" s="749"/>
      <c r="L36" s="746"/>
      <c r="M36" s="746"/>
    </row>
    <row r="37" spans="1:13" x14ac:dyDescent="0.2">
      <c r="A37" s="152">
        <f t="shared" si="2"/>
        <v>4</v>
      </c>
      <c r="B37" s="30">
        <f t="shared" si="2"/>
        <v>0</v>
      </c>
      <c r="C37" s="30">
        <f t="shared" si="2"/>
        <v>0</v>
      </c>
      <c r="D37" s="789"/>
      <c r="E37" s="97" t="s">
        <v>305</v>
      </c>
      <c r="F37" s="97"/>
      <c r="G37" s="97"/>
      <c r="H37" s="103"/>
      <c r="I37" s="103"/>
      <c r="J37" s="762"/>
      <c r="K37" s="749"/>
      <c r="L37" s="746"/>
      <c r="M37" s="746"/>
    </row>
    <row r="38" spans="1:13" x14ac:dyDescent="0.2">
      <c r="A38" s="152">
        <f t="shared" si="2"/>
        <v>5</v>
      </c>
      <c r="B38" s="30">
        <f t="shared" si="2"/>
        <v>0</v>
      </c>
      <c r="C38" s="30">
        <f t="shared" si="2"/>
        <v>0</v>
      </c>
      <c r="D38" s="789"/>
      <c r="E38" s="97" t="s">
        <v>305</v>
      </c>
      <c r="F38" s="97"/>
      <c r="G38" s="97"/>
      <c r="H38" s="103"/>
      <c r="I38" s="103"/>
      <c r="J38" s="762"/>
      <c r="K38" s="749"/>
      <c r="L38" s="746"/>
      <c r="M38" s="746"/>
    </row>
    <row r="39" spans="1:13" x14ac:dyDescent="0.2">
      <c r="A39" s="152">
        <f t="shared" si="2"/>
        <v>6</v>
      </c>
      <c r="B39" s="30">
        <f t="shared" si="2"/>
        <v>0</v>
      </c>
      <c r="C39" s="30">
        <f t="shared" si="2"/>
        <v>0</v>
      </c>
      <c r="D39" s="789"/>
      <c r="E39" s="97" t="s">
        <v>305</v>
      </c>
      <c r="F39" s="97"/>
      <c r="G39" s="97"/>
      <c r="H39" s="103"/>
      <c r="I39" s="103"/>
      <c r="J39" s="762"/>
      <c r="K39" s="749"/>
      <c r="L39" s="746"/>
      <c r="M39" s="746"/>
    </row>
    <row r="40" spans="1:13" x14ac:dyDescent="0.2">
      <c r="A40" s="152">
        <f t="shared" si="2"/>
        <v>7</v>
      </c>
      <c r="B40" s="30">
        <f t="shared" si="2"/>
        <v>0</v>
      </c>
      <c r="C40" s="30">
        <f t="shared" si="2"/>
        <v>0</v>
      </c>
      <c r="D40" s="789"/>
      <c r="E40" s="97" t="s">
        <v>305</v>
      </c>
      <c r="F40" s="97"/>
      <c r="G40" s="97"/>
      <c r="H40" s="103"/>
      <c r="I40" s="103"/>
      <c r="J40" s="762"/>
      <c r="K40" s="749"/>
      <c r="L40" s="746"/>
      <c r="M40" s="746"/>
    </row>
    <row r="41" spans="1:13" x14ac:dyDescent="0.2">
      <c r="A41" s="152">
        <f t="shared" si="2"/>
        <v>8</v>
      </c>
      <c r="B41" s="30">
        <f t="shared" si="2"/>
        <v>0</v>
      </c>
      <c r="C41" s="30">
        <f t="shared" si="2"/>
        <v>0</v>
      </c>
      <c r="D41" s="789"/>
      <c r="E41" s="97" t="s">
        <v>305</v>
      </c>
      <c r="F41" s="97"/>
      <c r="G41" s="97"/>
      <c r="H41" s="103"/>
      <c r="I41" s="103"/>
      <c r="J41" s="762"/>
      <c r="K41" s="749"/>
      <c r="L41" s="746"/>
      <c r="M41" s="746"/>
    </row>
    <row r="42" spans="1:13" x14ac:dyDescent="0.2">
      <c r="A42" s="152">
        <f t="shared" si="2"/>
        <v>9</v>
      </c>
      <c r="B42" s="30">
        <f t="shared" si="2"/>
        <v>0</v>
      </c>
      <c r="C42" s="30">
        <f t="shared" si="2"/>
        <v>0</v>
      </c>
      <c r="D42" s="789"/>
      <c r="E42" s="97" t="s">
        <v>305</v>
      </c>
      <c r="F42" s="97"/>
      <c r="G42" s="97"/>
      <c r="H42" s="103"/>
      <c r="I42" s="103"/>
      <c r="J42" s="762"/>
      <c r="K42" s="749"/>
      <c r="L42" s="746"/>
      <c r="M42" s="746"/>
    </row>
    <row r="43" spans="1:13" x14ac:dyDescent="0.2">
      <c r="A43" s="152">
        <f>A24</f>
        <v>10</v>
      </c>
      <c r="B43" s="30">
        <f>B24</f>
        <v>0</v>
      </c>
      <c r="C43" s="30">
        <f>C24</f>
        <v>0</v>
      </c>
      <c r="D43" s="789"/>
      <c r="E43" s="97" t="s">
        <v>305</v>
      </c>
      <c r="F43" s="97"/>
      <c r="G43" s="97"/>
      <c r="H43" s="103"/>
      <c r="I43" s="103"/>
      <c r="J43" s="762"/>
      <c r="K43" s="749"/>
      <c r="L43" s="746"/>
      <c r="M43" s="746"/>
    </row>
    <row r="44" spans="1:13" x14ac:dyDescent="0.2">
      <c r="A44" s="152">
        <f t="shared" ref="A44:C45" si="3">A25</f>
        <v>11</v>
      </c>
      <c r="B44" s="30">
        <f t="shared" si="3"/>
        <v>0</v>
      </c>
      <c r="C44" s="30">
        <f t="shared" si="3"/>
        <v>0</v>
      </c>
      <c r="D44" s="789"/>
      <c r="E44" s="97" t="s">
        <v>305</v>
      </c>
      <c r="F44" s="97"/>
      <c r="G44" s="97"/>
      <c r="H44" s="103"/>
      <c r="I44" s="103"/>
      <c r="J44" s="762"/>
      <c r="K44" s="749"/>
      <c r="L44" s="746"/>
      <c r="M44" s="746"/>
    </row>
    <row r="45" spans="1:13" ht="13.5" thickBot="1" x14ac:dyDescent="0.25">
      <c r="A45" s="162">
        <f t="shared" si="3"/>
        <v>12</v>
      </c>
      <c r="B45" s="163">
        <f t="shared" si="3"/>
        <v>0</v>
      </c>
      <c r="C45" s="163">
        <f t="shared" si="3"/>
        <v>0</v>
      </c>
      <c r="D45" s="790"/>
      <c r="E45" s="243" t="s">
        <v>305</v>
      </c>
      <c r="F45" s="243"/>
      <c r="G45" s="243"/>
      <c r="H45" s="243"/>
      <c r="I45" s="300"/>
      <c r="J45" s="763"/>
      <c r="K45" s="749"/>
      <c r="L45" s="760"/>
      <c r="M45" s="760"/>
    </row>
    <row r="46" spans="1:13" ht="14.25" thickTop="1" thickBot="1" x14ac:dyDescent="0.25">
      <c r="A46" s="6"/>
      <c r="B46" s="9"/>
      <c r="C46" s="9"/>
      <c r="D46" s="9"/>
      <c r="E46" s="31"/>
      <c r="F46" s="9"/>
      <c r="G46" s="15"/>
      <c r="H46" s="15"/>
      <c r="I46" s="32"/>
      <c r="J46" s="15"/>
      <c r="K46" s="6"/>
    </row>
    <row r="47" spans="1:13" ht="13.5" thickTop="1" x14ac:dyDescent="0.2">
      <c r="A47" s="1757" t="s">
        <v>372</v>
      </c>
      <c r="B47" s="1764" t="s">
        <v>481</v>
      </c>
      <c r="C47" s="1787" t="s">
        <v>369</v>
      </c>
      <c r="D47" s="1717" t="s">
        <v>485</v>
      </c>
      <c r="E47" s="1717"/>
      <c r="F47" s="1717"/>
      <c r="G47" s="1717"/>
      <c r="H47" s="1717"/>
      <c r="I47" s="1717"/>
      <c r="J47" s="1717"/>
      <c r="K47" s="1717"/>
      <c r="L47" s="1717"/>
      <c r="M47" s="1718"/>
    </row>
    <row r="48" spans="1:13" x14ac:dyDescent="0.2">
      <c r="A48" s="1758"/>
      <c r="B48" s="1765"/>
      <c r="C48" s="1788"/>
      <c r="D48" s="1741" t="s">
        <v>257</v>
      </c>
      <c r="E48" s="1742"/>
      <c r="F48" s="1742"/>
      <c r="G48" s="1743"/>
      <c r="H48" s="1741" t="s">
        <v>214</v>
      </c>
      <c r="I48" s="1742"/>
      <c r="J48" s="1742"/>
      <c r="K48" s="1742"/>
      <c r="L48" s="1742"/>
      <c r="M48" s="1789"/>
    </row>
    <row r="49" spans="1:13" x14ac:dyDescent="0.2">
      <c r="A49" s="1758"/>
      <c r="B49" s="1765"/>
      <c r="C49" s="1788"/>
      <c r="D49" s="1750" t="s">
        <v>258</v>
      </c>
      <c r="E49" s="1742" t="s">
        <v>213</v>
      </c>
      <c r="F49" s="1742"/>
      <c r="G49" s="1743"/>
      <c r="H49" s="1818" t="s">
        <v>215</v>
      </c>
      <c r="I49" s="1752" t="s">
        <v>245</v>
      </c>
      <c r="J49" s="1666" t="s">
        <v>247</v>
      </c>
      <c r="K49" s="1666"/>
      <c r="L49" s="1666"/>
      <c r="M49" s="1667"/>
    </row>
    <row r="50" spans="1:13" ht="25.5" customHeight="1" x14ac:dyDescent="0.2">
      <c r="A50" s="1758"/>
      <c r="B50" s="1765"/>
      <c r="C50" s="1788"/>
      <c r="D50" s="1750"/>
      <c r="E50" s="1790" t="s">
        <v>373</v>
      </c>
      <c r="F50" s="1798" t="s">
        <v>374</v>
      </c>
      <c r="G50" s="1749" t="s">
        <v>243</v>
      </c>
      <c r="H50" s="1819"/>
      <c r="I50" s="1753"/>
      <c r="J50" s="784" t="s">
        <v>216</v>
      </c>
      <c r="K50" s="784" t="s">
        <v>218</v>
      </c>
      <c r="L50" s="784" t="s">
        <v>220</v>
      </c>
      <c r="M50" s="785" t="s">
        <v>222</v>
      </c>
    </row>
    <row r="51" spans="1:13" ht="12.75" customHeight="1" thickBot="1" x14ac:dyDescent="0.25">
      <c r="A51" s="1758"/>
      <c r="B51" s="1765"/>
      <c r="C51" s="1788"/>
      <c r="D51" s="1751"/>
      <c r="E51" s="1791"/>
      <c r="F51" s="1799"/>
      <c r="G51" s="1800"/>
      <c r="H51" s="1820"/>
      <c r="I51" s="1754"/>
      <c r="J51" s="764" t="s">
        <v>217</v>
      </c>
      <c r="K51" s="764" t="s">
        <v>219</v>
      </c>
      <c r="L51" s="757" t="s">
        <v>221</v>
      </c>
      <c r="M51" s="945" t="s">
        <v>223</v>
      </c>
    </row>
    <row r="52" spans="1:13" x14ac:dyDescent="0.2">
      <c r="A52" s="503">
        <f>A15</f>
        <v>1</v>
      </c>
      <c r="B52" s="787">
        <f>B15</f>
        <v>0</v>
      </c>
      <c r="C52" s="903">
        <f>C15</f>
        <v>0</v>
      </c>
      <c r="D52" s="753"/>
      <c r="E52" s="279"/>
      <c r="F52" s="754"/>
      <c r="G52" s="775"/>
      <c r="H52" s="777"/>
      <c r="I52" s="805"/>
      <c r="J52" s="783"/>
      <c r="K52" s="783"/>
      <c r="L52" s="279"/>
      <c r="M52" s="239"/>
    </row>
    <row r="53" spans="1:13" x14ac:dyDescent="0.2">
      <c r="A53" s="126">
        <f t="shared" ref="A53:A63" si="4">A16</f>
        <v>2</v>
      </c>
      <c r="B53" s="389">
        <f t="shared" ref="B53:C63" si="5">B16</f>
        <v>0</v>
      </c>
      <c r="C53" s="906">
        <f t="shared" si="5"/>
        <v>0</v>
      </c>
      <c r="D53" s="102"/>
      <c r="E53" s="97"/>
      <c r="F53" s="103"/>
      <c r="G53" s="776"/>
      <c r="H53" s="778"/>
      <c r="I53" s="806"/>
      <c r="J53" s="781"/>
      <c r="K53" s="781"/>
      <c r="L53" s="97"/>
      <c r="M53" s="232"/>
    </row>
    <row r="54" spans="1:13" x14ac:dyDescent="0.2">
      <c r="A54" s="126">
        <f t="shared" si="4"/>
        <v>3</v>
      </c>
      <c r="B54" s="389">
        <f t="shared" si="5"/>
        <v>0</v>
      </c>
      <c r="C54" s="906">
        <f t="shared" si="5"/>
        <v>0</v>
      </c>
      <c r="D54" s="102"/>
      <c r="E54" s="97"/>
      <c r="F54" s="103"/>
      <c r="G54" s="776"/>
      <c r="H54" s="778"/>
      <c r="I54" s="806"/>
      <c r="J54" s="781"/>
      <c r="K54" s="781"/>
      <c r="L54" s="97"/>
      <c r="M54" s="232"/>
    </row>
    <row r="55" spans="1:13" x14ac:dyDescent="0.2">
      <c r="A55" s="126">
        <f t="shared" si="4"/>
        <v>4</v>
      </c>
      <c r="B55" s="389">
        <f t="shared" si="5"/>
        <v>0</v>
      </c>
      <c r="C55" s="906">
        <f t="shared" si="5"/>
        <v>0</v>
      </c>
      <c r="D55" s="102"/>
      <c r="E55" s="97"/>
      <c r="F55" s="103"/>
      <c r="G55" s="776"/>
      <c r="H55" s="778"/>
      <c r="I55" s="806"/>
      <c r="J55" s="781"/>
      <c r="K55" s="781"/>
      <c r="L55" s="97"/>
      <c r="M55" s="232"/>
    </row>
    <row r="56" spans="1:13" x14ac:dyDescent="0.2">
      <c r="A56" s="126">
        <f t="shared" si="4"/>
        <v>5</v>
      </c>
      <c r="B56" s="389">
        <f t="shared" si="5"/>
        <v>0</v>
      </c>
      <c r="C56" s="906">
        <f t="shared" si="5"/>
        <v>0</v>
      </c>
      <c r="D56" s="102"/>
      <c r="E56" s="97"/>
      <c r="F56" s="103"/>
      <c r="G56" s="776"/>
      <c r="H56" s="778"/>
      <c r="I56" s="806"/>
      <c r="J56" s="781"/>
      <c r="K56" s="781"/>
      <c r="L56" s="97"/>
      <c r="M56" s="232"/>
    </row>
    <row r="57" spans="1:13" x14ac:dyDescent="0.2">
      <c r="A57" s="126">
        <f t="shared" si="4"/>
        <v>6</v>
      </c>
      <c r="B57" s="389">
        <f t="shared" si="5"/>
        <v>0</v>
      </c>
      <c r="C57" s="906">
        <f t="shared" si="5"/>
        <v>0</v>
      </c>
      <c r="D57" s="102"/>
      <c r="E57" s="97"/>
      <c r="F57" s="103"/>
      <c r="G57" s="776"/>
      <c r="H57" s="778"/>
      <c r="I57" s="806"/>
      <c r="J57" s="781"/>
      <c r="K57" s="781"/>
      <c r="L57" s="97"/>
      <c r="M57" s="232"/>
    </row>
    <row r="58" spans="1:13" x14ac:dyDescent="0.2">
      <c r="A58" s="126">
        <f t="shared" si="4"/>
        <v>7</v>
      </c>
      <c r="B58" s="389">
        <f t="shared" si="5"/>
        <v>0</v>
      </c>
      <c r="C58" s="906">
        <f t="shared" si="5"/>
        <v>0</v>
      </c>
      <c r="D58" s="102"/>
      <c r="E58" s="97"/>
      <c r="F58" s="103"/>
      <c r="G58" s="776"/>
      <c r="H58" s="778"/>
      <c r="I58" s="806"/>
      <c r="J58" s="781"/>
      <c r="K58" s="781"/>
      <c r="L58" s="97"/>
      <c r="M58" s="232"/>
    </row>
    <row r="59" spans="1:13" x14ac:dyDescent="0.2">
      <c r="A59" s="126">
        <f t="shared" si="4"/>
        <v>8</v>
      </c>
      <c r="B59" s="389">
        <f t="shared" si="5"/>
        <v>0</v>
      </c>
      <c r="C59" s="906">
        <f t="shared" si="5"/>
        <v>0</v>
      </c>
      <c r="D59" s="102"/>
      <c r="E59" s="97"/>
      <c r="F59" s="103"/>
      <c r="G59" s="776"/>
      <c r="H59" s="778"/>
      <c r="I59" s="806"/>
      <c r="J59" s="781"/>
      <c r="K59" s="781"/>
      <c r="L59" s="97"/>
      <c r="M59" s="232"/>
    </row>
    <row r="60" spans="1:13" x14ac:dyDescent="0.2">
      <c r="A60" s="126">
        <f t="shared" si="4"/>
        <v>9</v>
      </c>
      <c r="B60" s="389">
        <f t="shared" si="5"/>
        <v>0</v>
      </c>
      <c r="C60" s="906">
        <f t="shared" si="5"/>
        <v>0</v>
      </c>
      <c r="D60" s="102"/>
      <c r="E60" s="97"/>
      <c r="F60" s="103"/>
      <c r="G60" s="776"/>
      <c r="H60" s="778"/>
      <c r="I60" s="806"/>
      <c r="J60" s="781"/>
      <c r="K60" s="781"/>
      <c r="L60" s="97"/>
      <c r="M60" s="232"/>
    </row>
    <row r="61" spans="1:13" x14ac:dyDescent="0.2">
      <c r="A61" s="126">
        <f t="shared" si="4"/>
        <v>10</v>
      </c>
      <c r="B61" s="389">
        <f t="shared" si="5"/>
        <v>0</v>
      </c>
      <c r="C61" s="906">
        <f t="shared" si="5"/>
        <v>0</v>
      </c>
      <c r="D61" s="102"/>
      <c r="E61" s="97"/>
      <c r="F61" s="103"/>
      <c r="G61" s="776"/>
      <c r="H61" s="778"/>
      <c r="I61" s="806"/>
      <c r="J61" s="781"/>
      <c r="K61" s="781"/>
      <c r="L61" s="97"/>
      <c r="M61" s="232"/>
    </row>
    <row r="62" spans="1:13" x14ac:dyDescent="0.2">
      <c r="A62" s="126">
        <f t="shared" si="4"/>
        <v>11</v>
      </c>
      <c r="B62" s="389">
        <f t="shared" si="5"/>
        <v>0</v>
      </c>
      <c r="C62" s="906">
        <f t="shared" si="5"/>
        <v>0</v>
      </c>
      <c r="D62" s="102"/>
      <c r="E62" s="97"/>
      <c r="F62" s="103"/>
      <c r="G62" s="776"/>
      <c r="H62" s="778"/>
      <c r="I62" s="806"/>
      <c r="J62" s="781"/>
      <c r="K62" s="781"/>
      <c r="L62" s="97"/>
      <c r="M62" s="232"/>
    </row>
    <row r="63" spans="1:13" ht="13.5" thickBot="1" x14ac:dyDescent="0.25">
      <c r="A63" s="538">
        <f t="shared" si="4"/>
        <v>12</v>
      </c>
      <c r="B63" s="397">
        <f t="shared" si="5"/>
        <v>0</v>
      </c>
      <c r="C63" s="946">
        <f t="shared" si="5"/>
        <v>0</v>
      </c>
      <c r="D63" s="245"/>
      <c r="E63" s="243"/>
      <c r="F63" s="243"/>
      <c r="G63" s="756"/>
      <c r="H63" s="779"/>
      <c r="I63" s="807"/>
      <c r="J63" s="300"/>
      <c r="K63" s="300"/>
      <c r="L63" s="261"/>
      <c r="M63" s="782"/>
    </row>
    <row r="64" spans="1:13" ht="13.5" thickTop="1" x14ac:dyDescent="0.2">
      <c r="A64" s="6"/>
      <c r="B64" s="33"/>
      <c r="C64" s="33"/>
      <c r="D64" s="33"/>
      <c r="E64" s="34"/>
      <c r="F64" s="34"/>
      <c r="G64" s="402" t="s">
        <v>246</v>
      </c>
      <c r="H64" s="34"/>
      <c r="I64" s="34"/>
      <c r="J64" s="14"/>
      <c r="K64" s="6"/>
    </row>
    <row r="65" spans="1:20" ht="13.5" thickBot="1" x14ac:dyDescent="0.25">
      <c r="A65" s="6"/>
      <c r="B65" s="33"/>
      <c r="C65" s="33"/>
      <c r="D65" s="33"/>
      <c r="E65" s="34"/>
      <c r="F65" s="34"/>
      <c r="G65" s="33"/>
      <c r="H65" s="34"/>
      <c r="I65" s="34"/>
      <c r="J65" s="14"/>
      <c r="K65" s="6"/>
    </row>
    <row r="66" spans="1:20" ht="13.5" thickTop="1" x14ac:dyDescent="0.2">
      <c r="A66" s="1757" t="s">
        <v>372</v>
      </c>
      <c r="B66" s="1764" t="s">
        <v>481</v>
      </c>
      <c r="C66" s="1792" t="s">
        <v>369</v>
      </c>
      <c r="D66" s="1821" t="s">
        <v>485</v>
      </c>
      <c r="E66" s="1717"/>
      <c r="F66" s="1717"/>
      <c r="G66" s="1717"/>
      <c r="H66" s="1717"/>
      <c r="I66" s="1717"/>
      <c r="J66" s="1717"/>
      <c r="K66" s="1717"/>
      <c r="L66" s="1717"/>
      <c r="M66" s="1718"/>
      <c r="N66" s="942"/>
      <c r="O66" s="942"/>
      <c r="P66" s="942"/>
      <c r="Q66" s="942"/>
      <c r="R66" s="942"/>
      <c r="S66" s="942"/>
      <c r="T66" s="942"/>
    </row>
    <row r="67" spans="1:20" ht="12.75" customHeight="1" x14ac:dyDescent="0.2">
      <c r="A67" s="1758"/>
      <c r="B67" s="1765"/>
      <c r="C67" s="1793"/>
      <c r="D67" s="1801" t="s">
        <v>370</v>
      </c>
      <c r="E67" s="1742"/>
      <c r="F67" s="1743"/>
      <c r="G67" s="1806" t="s">
        <v>231</v>
      </c>
      <c r="H67" s="1807"/>
      <c r="I67" s="1741" t="s">
        <v>457</v>
      </c>
      <c r="J67" s="1742"/>
      <c r="K67" s="1742"/>
      <c r="L67" s="1742"/>
      <c r="M67" s="1789"/>
      <c r="N67" s="942"/>
      <c r="O67" s="942"/>
      <c r="P67" s="942"/>
      <c r="Q67" s="942"/>
      <c r="R67" s="942"/>
      <c r="S67" s="942"/>
      <c r="T67" s="942"/>
    </row>
    <row r="68" spans="1:20" ht="12.75" customHeight="1" x14ac:dyDescent="0.2">
      <c r="A68" s="1758"/>
      <c r="B68" s="1765"/>
      <c r="C68" s="1793"/>
      <c r="D68" s="1747" t="s">
        <v>371</v>
      </c>
      <c r="E68" s="1748"/>
      <c r="F68" s="1749"/>
      <c r="G68" s="1750" t="s">
        <v>233</v>
      </c>
      <c r="H68" s="1808" t="s">
        <v>232</v>
      </c>
      <c r="I68" s="1737" t="s">
        <v>227</v>
      </c>
      <c r="J68" s="1810" t="s">
        <v>667</v>
      </c>
      <c r="K68" s="1811"/>
      <c r="L68" s="1812"/>
      <c r="M68" s="1794" t="s">
        <v>671</v>
      </c>
      <c r="N68" s="942"/>
      <c r="O68" s="942"/>
      <c r="P68" s="942"/>
      <c r="Q68" s="942"/>
      <c r="R68" s="942"/>
      <c r="S68" s="942"/>
      <c r="T68" s="942"/>
    </row>
    <row r="69" spans="1:20" ht="25.5" customHeight="1" thickBot="1" x14ac:dyDescent="0.25">
      <c r="A69" s="1758"/>
      <c r="B69" s="1765"/>
      <c r="C69" s="1793"/>
      <c r="D69" s="797" t="s">
        <v>228</v>
      </c>
      <c r="E69" s="765" t="s">
        <v>229</v>
      </c>
      <c r="F69" s="943" t="s">
        <v>230</v>
      </c>
      <c r="G69" s="1751"/>
      <c r="H69" s="1809"/>
      <c r="I69" s="1738"/>
      <c r="J69" s="1813"/>
      <c r="K69" s="1814"/>
      <c r="L69" s="1815"/>
      <c r="M69" s="1795"/>
      <c r="N69" s="942"/>
      <c r="O69" s="942"/>
      <c r="P69" s="942"/>
      <c r="Q69" s="942"/>
      <c r="R69" s="942"/>
      <c r="S69" s="942"/>
      <c r="T69" s="942"/>
    </row>
    <row r="70" spans="1:20" x14ac:dyDescent="0.2">
      <c r="A70" s="503">
        <f t="shared" ref="A70:C79" si="6">A15</f>
        <v>1</v>
      </c>
      <c r="B70" s="504">
        <f t="shared" si="6"/>
        <v>0</v>
      </c>
      <c r="C70" s="794">
        <f t="shared" si="6"/>
        <v>0</v>
      </c>
      <c r="D70" s="798"/>
      <c r="E70" s="279"/>
      <c r="F70" s="791">
        <f t="shared" ref="F70:F81" si="7">IF(D70=0,IF(E70=0,L15,E70), IF(D70&gt;E70, D70, (D70+E70)/2))</f>
        <v>11</v>
      </c>
      <c r="G70" s="753"/>
      <c r="H70" s="826"/>
      <c r="I70" s="801"/>
      <c r="J70" s="1744"/>
      <c r="K70" s="1745"/>
      <c r="L70" s="1746"/>
      <c r="M70" s="239">
        <v>85</v>
      </c>
    </row>
    <row r="71" spans="1:20" x14ac:dyDescent="0.2">
      <c r="A71" s="152">
        <f t="shared" si="6"/>
        <v>2</v>
      </c>
      <c r="B71" s="30">
        <f t="shared" si="6"/>
        <v>0</v>
      </c>
      <c r="C71" s="795">
        <f t="shared" si="6"/>
        <v>0</v>
      </c>
      <c r="D71" s="799"/>
      <c r="E71" s="97"/>
      <c r="F71" s="792">
        <f t="shared" si="7"/>
        <v>11</v>
      </c>
      <c r="G71" s="102"/>
      <c r="H71" s="96"/>
      <c r="I71" s="802"/>
      <c r="J71" s="1803"/>
      <c r="K71" s="1804"/>
      <c r="L71" s="1805"/>
      <c r="M71" s="232"/>
    </row>
    <row r="72" spans="1:20" x14ac:dyDescent="0.2">
      <c r="A72" s="152">
        <f t="shared" si="6"/>
        <v>3</v>
      </c>
      <c r="B72" s="30">
        <f t="shared" si="6"/>
        <v>0</v>
      </c>
      <c r="C72" s="795">
        <f t="shared" si="6"/>
        <v>0</v>
      </c>
      <c r="D72" s="799"/>
      <c r="E72" s="97"/>
      <c r="F72" s="792">
        <f t="shared" si="7"/>
        <v>11</v>
      </c>
      <c r="G72" s="102"/>
      <c r="H72" s="96"/>
      <c r="I72" s="802"/>
      <c r="J72" s="1838"/>
      <c r="K72" s="1839"/>
      <c r="L72" s="1840"/>
      <c r="M72" s="232"/>
    </row>
    <row r="73" spans="1:20" x14ac:dyDescent="0.2">
      <c r="A73" s="152">
        <f t="shared" si="6"/>
        <v>4</v>
      </c>
      <c r="B73" s="30">
        <f t="shared" si="6"/>
        <v>0</v>
      </c>
      <c r="C73" s="795">
        <f t="shared" si="6"/>
        <v>0</v>
      </c>
      <c r="D73" s="799"/>
      <c r="E73" s="97"/>
      <c r="F73" s="792">
        <f t="shared" si="7"/>
        <v>11</v>
      </c>
      <c r="G73" s="102"/>
      <c r="H73" s="96"/>
      <c r="I73" s="802"/>
      <c r="J73" s="1838"/>
      <c r="K73" s="1839"/>
      <c r="L73" s="1840"/>
      <c r="M73" s="232"/>
    </row>
    <row r="74" spans="1:20" x14ac:dyDescent="0.2">
      <c r="A74" s="152">
        <f t="shared" si="6"/>
        <v>5</v>
      </c>
      <c r="B74" s="30">
        <f t="shared" si="6"/>
        <v>0</v>
      </c>
      <c r="C74" s="795">
        <f t="shared" si="6"/>
        <v>0</v>
      </c>
      <c r="D74" s="799"/>
      <c r="E74" s="97"/>
      <c r="F74" s="792">
        <f t="shared" si="7"/>
        <v>11</v>
      </c>
      <c r="G74" s="102"/>
      <c r="H74" s="96"/>
      <c r="I74" s="802"/>
      <c r="J74" s="1838"/>
      <c r="K74" s="1839"/>
      <c r="L74" s="1840"/>
      <c r="M74" s="232"/>
    </row>
    <row r="75" spans="1:20" x14ac:dyDescent="0.2">
      <c r="A75" s="152">
        <f t="shared" si="6"/>
        <v>6</v>
      </c>
      <c r="B75" s="30">
        <f t="shared" si="6"/>
        <v>0</v>
      </c>
      <c r="C75" s="795">
        <f t="shared" si="6"/>
        <v>0</v>
      </c>
      <c r="D75" s="799"/>
      <c r="E75" s="97"/>
      <c r="F75" s="792">
        <f t="shared" si="7"/>
        <v>11</v>
      </c>
      <c r="G75" s="102"/>
      <c r="H75" s="96"/>
      <c r="I75" s="802"/>
      <c r="J75" s="1838"/>
      <c r="K75" s="1839"/>
      <c r="L75" s="1840"/>
      <c r="M75" s="232"/>
    </row>
    <row r="76" spans="1:20" x14ac:dyDescent="0.2">
      <c r="A76" s="152">
        <f t="shared" si="6"/>
        <v>7</v>
      </c>
      <c r="B76" s="30">
        <f t="shared" si="6"/>
        <v>0</v>
      </c>
      <c r="C76" s="795">
        <f t="shared" si="6"/>
        <v>0</v>
      </c>
      <c r="D76" s="799"/>
      <c r="E76" s="97"/>
      <c r="F76" s="792">
        <f t="shared" si="7"/>
        <v>11</v>
      </c>
      <c r="G76" s="102"/>
      <c r="H76" s="96"/>
      <c r="I76" s="802"/>
      <c r="J76" s="1838"/>
      <c r="K76" s="1839"/>
      <c r="L76" s="1840"/>
      <c r="M76" s="232"/>
    </row>
    <row r="77" spans="1:20" x14ac:dyDescent="0.2">
      <c r="A77" s="152">
        <f t="shared" si="6"/>
        <v>8</v>
      </c>
      <c r="B77" s="30">
        <f t="shared" si="6"/>
        <v>0</v>
      </c>
      <c r="C77" s="795">
        <f t="shared" si="6"/>
        <v>0</v>
      </c>
      <c r="D77" s="799"/>
      <c r="E77" s="97"/>
      <c r="F77" s="792">
        <f t="shared" si="7"/>
        <v>11</v>
      </c>
      <c r="G77" s="102"/>
      <c r="H77" s="96"/>
      <c r="I77" s="802"/>
      <c r="J77" s="1838"/>
      <c r="K77" s="1839"/>
      <c r="L77" s="1840"/>
      <c r="M77" s="232"/>
    </row>
    <row r="78" spans="1:20" x14ac:dyDescent="0.2">
      <c r="A78" s="152">
        <f t="shared" si="6"/>
        <v>9</v>
      </c>
      <c r="B78" s="30">
        <f t="shared" si="6"/>
        <v>0</v>
      </c>
      <c r="C78" s="795">
        <f t="shared" si="6"/>
        <v>0</v>
      </c>
      <c r="D78" s="799"/>
      <c r="E78" s="97"/>
      <c r="F78" s="792">
        <f t="shared" si="7"/>
        <v>11</v>
      </c>
      <c r="G78" s="102"/>
      <c r="H78" s="96"/>
      <c r="I78" s="802"/>
      <c r="J78" s="1838"/>
      <c r="K78" s="1839"/>
      <c r="L78" s="1840"/>
      <c r="M78" s="232"/>
    </row>
    <row r="79" spans="1:20" x14ac:dyDescent="0.2">
      <c r="A79" s="152">
        <f t="shared" si="6"/>
        <v>10</v>
      </c>
      <c r="B79" s="30">
        <f t="shared" si="6"/>
        <v>0</v>
      </c>
      <c r="C79" s="795">
        <f t="shared" si="6"/>
        <v>0</v>
      </c>
      <c r="D79" s="799"/>
      <c r="E79" s="97"/>
      <c r="F79" s="792">
        <f t="shared" si="7"/>
        <v>11</v>
      </c>
      <c r="G79" s="102"/>
      <c r="H79" s="96"/>
      <c r="I79" s="802"/>
      <c r="J79" s="1838"/>
      <c r="K79" s="1839"/>
      <c r="L79" s="1840"/>
      <c r="M79" s="232"/>
    </row>
    <row r="80" spans="1:20" x14ac:dyDescent="0.2">
      <c r="A80" s="152">
        <f t="shared" ref="A80:C81" si="8">A25</f>
        <v>11</v>
      </c>
      <c r="B80" s="30">
        <f t="shared" si="8"/>
        <v>0</v>
      </c>
      <c r="C80" s="795">
        <f t="shared" si="8"/>
        <v>0</v>
      </c>
      <c r="D80" s="799"/>
      <c r="E80" s="97"/>
      <c r="F80" s="792">
        <f t="shared" si="7"/>
        <v>11</v>
      </c>
      <c r="G80" s="102"/>
      <c r="H80" s="96"/>
      <c r="I80" s="802"/>
      <c r="J80" s="1838"/>
      <c r="K80" s="1839"/>
      <c r="L80" s="1840"/>
      <c r="M80" s="232"/>
    </row>
    <row r="81" spans="1:13" ht="13.5" thickBot="1" x14ac:dyDescent="0.25">
      <c r="A81" s="162">
        <f t="shared" si="8"/>
        <v>12</v>
      </c>
      <c r="B81" s="163">
        <f t="shared" si="8"/>
        <v>0</v>
      </c>
      <c r="C81" s="796">
        <f t="shared" si="8"/>
        <v>0</v>
      </c>
      <c r="D81" s="800"/>
      <c r="E81" s="243"/>
      <c r="F81" s="793">
        <f t="shared" si="7"/>
        <v>11</v>
      </c>
      <c r="G81" s="263"/>
      <c r="H81" s="302"/>
      <c r="I81" s="803"/>
      <c r="J81" s="1844"/>
      <c r="K81" s="1845"/>
      <c r="L81" s="1846"/>
      <c r="M81" s="782"/>
    </row>
    <row r="82" spans="1:13" ht="13.5" thickTop="1" x14ac:dyDescent="0.2">
      <c r="A82" s="6"/>
      <c r="B82" s="33"/>
      <c r="C82" s="33"/>
      <c r="D82" s="33"/>
      <c r="E82" s="34"/>
      <c r="F82" s="34"/>
      <c r="G82" s="33"/>
      <c r="H82" s="34"/>
      <c r="I82" s="34"/>
      <c r="J82" s="14"/>
      <c r="K82" s="6"/>
    </row>
    <row r="83" spans="1:13" ht="13.5" thickBot="1" x14ac:dyDescent="0.25">
      <c r="A83" s="62"/>
      <c r="B83" s="69"/>
      <c r="C83" s="69"/>
      <c r="D83" s="69"/>
      <c r="E83" s="76"/>
      <c r="F83" s="76"/>
      <c r="G83" s="69"/>
      <c r="H83" s="76"/>
      <c r="I83" s="76"/>
      <c r="J83" s="72"/>
      <c r="K83" s="62"/>
    </row>
    <row r="84" spans="1:13" x14ac:dyDescent="0.2">
      <c r="A84" s="10"/>
      <c r="B84" s="33"/>
      <c r="C84" s="33"/>
      <c r="D84" s="33"/>
      <c r="E84" s="34"/>
      <c r="F84" s="34"/>
      <c r="G84" s="33"/>
      <c r="H84" s="34"/>
      <c r="I84" s="34"/>
      <c r="J84" s="14"/>
      <c r="K84" s="10"/>
      <c r="L84" s="925"/>
      <c r="M84" s="925"/>
    </row>
    <row r="85" spans="1:13" ht="33" x14ac:dyDescent="0.45">
      <c r="A85" s="1231" t="s">
        <v>592</v>
      </c>
      <c r="B85" s="1231"/>
      <c r="C85" s="1231"/>
      <c r="D85" s="1231"/>
      <c r="E85" s="1231"/>
      <c r="F85" s="1231"/>
      <c r="G85" s="1231"/>
      <c r="H85" s="1231"/>
      <c r="I85" s="1231"/>
      <c r="J85" s="1231"/>
      <c r="K85" s="1231"/>
      <c r="L85" s="1231"/>
      <c r="M85" s="1231"/>
    </row>
    <row r="87" spans="1:13" ht="20.25" x14ac:dyDescent="0.3">
      <c r="A87" s="87" t="s">
        <v>112</v>
      </c>
      <c r="B87" s="537">
        <f>ERO!B11</f>
        <v>90009</v>
      </c>
    </row>
    <row r="88" spans="1:13" x14ac:dyDescent="0.2">
      <c r="A88" s="6"/>
      <c r="B88" s="6"/>
      <c r="C88" s="6"/>
      <c r="D88" s="6"/>
      <c r="E88" s="6"/>
      <c r="F88" s="6"/>
      <c r="G88" s="6"/>
      <c r="H88" s="6"/>
      <c r="I88" s="6"/>
      <c r="J88" s="6"/>
    </row>
    <row r="89" spans="1:13" ht="15.75" x14ac:dyDescent="0.25">
      <c r="A89" s="6"/>
      <c r="B89" s="451" t="s">
        <v>673</v>
      </c>
      <c r="C89" s="451"/>
      <c r="D89" s="451"/>
      <c r="E89" s="451"/>
      <c r="F89" s="451"/>
      <c r="G89" s="451"/>
      <c r="H89" s="6"/>
      <c r="I89" s="6"/>
      <c r="J89" s="6"/>
    </row>
    <row r="90" spans="1:13" ht="15.75" x14ac:dyDescent="0.25">
      <c r="A90" s="6"/>
      <c r="B90" s="1602" t="s">
        <v>352</v>
      </c>
      <c r="C90" s="1602"/>
      <c r="D90" s="451"/>
      <c r="E90" s="451"/>
      <c r="F90" s="451"/>
      <c r="G90" s="451"/>
      <c r="H90" s="6"/>
      <c r="I90" s="6"/>
      <c r="J90" s="6"/>
    </row>
    <row r="91" spans="1:13" ht="15.75" x14ac:dyDescent="0.25">
      <c r="A91" s="6"/>
      <c r="B91" s="451"/>
      <c r="C91" s="751" t="s">
        <v>362</v>
      </c>
      <c r="D91" s="451" t="s">
        <v>360</v>
      </c>
      <c r="E91" s="526"/>
      <c r="F91" s="451"/>
      <c r="G91" s="451"/>
      <c r="H91" s="6"/>
      <c r="I91" s="6"/>
      <c r="J91" s="6"/>
    </row>
    <row r="92" spans="1:13" ht="15.75" x14ac:dyDescent="0.25">
      <c r="A92" s="6"/>
      <c r="B92" s="1602" t="s">
        <v>361</v>
      </c>
      <c r="C92" s="1602"/>
      <c r="D92" s="451"/>
      <c r="E92" s="526"/>
      <c r="F92" s="451"/>
      <c r="G92" s="451"/>
      <c r="H92" s="6"/>
      <c r="I92" s="6"/>
      <c r="J92" s="6"/>
    </row>
    <row r="93" spans="1:13" ht="15.75" x14ac:dyDescent="0.25">
      <c r="A93" s="22"/>
      <c r="B93" s="451"/>
      <c r="C93" s="751" t="s">
        <v>362</v>
      </c>
      <c r="D93" s="451" t="s">
        <v>364</v>
      </c>
      <c r="E93" s="526"/>
      <c r="F93" s="451"/>
      <c r="G93" s="451"/>
      <c r="H93" s="6"/>
      <c r="I93" s="6"/>
      <c r="J93" s="6"/>
    </row>
    <row r="94" spans="1:13" ht="15.75" x14ac:dyDescent="0.25">
      <c r="A94" s="22"/>
      <c r="B94" s="451"/>
      <c r="C94" s="751"/>
      <c r="D94" s="751" t="s">
        <v>365</v>
      </c>
      <c r="E94" s="526" t="s">
        <v>259</v>
      </c>
      <c r="F94" s="451"/>
      <c r="G94" s="451"/>
      <c r="H94" s="6"/>
      <c r="I94" s="6"/>
      <c r="J94" s="6"/>
    </row>
    <row r="95" spans="1:13" ht="15.75" x14ac:dyDescent="0.25">
      <c r="A95" s="6"/>
      <c r="B95" s="451"/>
      <c r="C95" s="451"/>
      <c r="D95" s="751" t="s">
        <v>397</v>
      </c>
      <c r="E95" s="451" t="s">
        <v>674</v>
      </c>
      <c r="F95" s="451"/>
      <c r="G95" s="451"/>
      <c r="H95" s="6"/>
      <c r="I95" s="6"/>
      <c r="J95" s="6"/>
    </row>
    <row r="96" spans="1:13" ht="15.75" x14ac:dyDescent="0.25">
      <c r="A96" s="6"/>
      <c r="B96" s="451"/>
      <c r="C96" s="451"/>
      <c r="D96" s="751" t="s">
        <v>426</v>
      </c>
      <c r="E96" s="451" t="s">
        <v>509</v>
      </c>
      <c r="F96" s="451"/>
      <c r="G96" s="451"/>
      <c r="H96" s="6"/>
      <c r="I96" s="6"/>
      <c r="J96" s="6"/>
    </row>
    <row r="97" spans="1:10" ht="15.75" x14ac:dyDescent="0.25">
      <c r="A97" s="6"/>
      <c r="B97" s="451"/>
      <c r="C97" s="451"/>
      <c r="D97" s="751" t="s">
        <v>366</v>
      </c>
      <c r="E97" s="451" t="s">
        <v>367</v>
      </c>
      <c r="F97" s="451"/>
      <c r="G97" s="451"/>
      <c r="H97" s="6"/>
      <c r="I97" s="6"/>
      <c r="J97" s="6"/>
    </row>
    <row r="98" spans="1:10" ht="15.75" x14ac:dyDescent="0.25">
      <c r="A98" s="6"/>
      <c r="B98" s="451"/>
      <c r="C98" s="451"/>
      <c r="D98" s="751" t="s">
        <v>398</v>
      </c>
      <c r="E98" s="451" t="s">
        <v>675</v>
      </c>
      <c r="F98" s="451"/>
      <c r="G98" s="451"/>
      <c r="H98" s="6"/>
      <c r="I98" s="6"/>
      <c r="J98" s="6"/>
    </row>
    <row r="99" spans="1:10" ht="15.75" x14ac:dyDescent="0.25">
      <c r="A99" s="6"/>
      <c r="B99" s="451"/>
      <c r="C99" s="451"/>
      <c r="D99" s="751" t="s">
        <v>403</v>
      </c>
      <c r="E99" s="451" t="s">
        <v>368</v>
      </c>
      <c r="F99" s="451"/>
      <c r="G99" s="451"/>
      <c r="H99" s="6"/>
      <c r="I99" s="6"/>
      <c r="J99" s="6"/>
    </row>
    <row r="100" spans="1:10" ht="13.5" thickBot="1" x14ac:dyDescent="0.25">
      <c r="A100" s="6"/>
      <c r="B100" s="6"/>
      <c r="C100" s="6"/>
      <c r="D100" s="6"/>
      <c r="E100" s="6"/>
      <c r="F100" s="6"/>
      <c r="G100" s="6"/>
      <c r="H100" s="6"/>
      <c r="I100" s="6"/>
      <c r="J100" s="6"/>
    </row>
    <row r="101" spans="1:10" ht="13.5" thickTop="1" x14ac:dyDescent="0.2">
      <c r="A101" s="110" t="s">
        <v>115</v>
      </c>
      <c r="B101" s="1189" t="s">
        <v>431</v>
      </c>
      <c r="C101" s="1263"/>
      <c r="D101" s="1265"/>
      <c r="E101" s="1264" t="s">
        <v>359</v>
      </c>
      <c r="F101" s="1263"/>
      <c r="G101" s="1266"/>
      <c r="I101" s="1262" t="s">
        <v>620</v>
      </c>
      <c r="J101" s="1266"/>
    </row>
    <row r="102" spans="1:10" ht="15" thickBot="1" x14ac:dyDescent="0.3">
      <c r="A102" s="235" t="s">
        <v>650</v>
      </c>
      <c r="B102" s="123" t="s">
        <v>481</v>
      </c>
      <c r="C102" s="947" t="s">
        <v>369</v>
      </c>
      <c r="D102" s="540" t="s">
        <v>482</v>
      </c>
      <c r="E102" s="541" t="s">
        <v>659</v>
      </c>
      <c r="F102" s="123" t="s">
        <v>599</v>
      </c>
      <c r="G102" s="124" t="s">
        <v>599</v>
      </c>
      <c r="I102" s="126" t="s">
        <v>599</v>
      </c>
      <c r="J102" s="112" t="s">
        <v>599</v>
      </c>
    </row>
    <row r="103" spans="1:10" x14ac:dyDescent="0.2">
      <c r="A103" s="126">
        <f>A15</f>
        <v>1</v>
      </c>
      <c r="B103" s="115">
        <f>B15</f>
        <v>0</v>
      </c>
      <c r="C103" s="948">
        <f>C15</f>
        <v>0</v>
      </c>
      <c r="D103" s="539">
        <f t="shared" ref="D103:D114" si="9">J15</f>
        <v>0</v>
      </c>
      <c r="E103" s="730">
        <f>IF($C15="Ind",((B$188*($L15/12)^B$189*($F15/3)^B$190))*((365-'MET-D'!$C$16)/365), IF($C15="Pub",(((E$188*($L15/12)^E$189*($K15/30)^E$192)/(($M15/0.5)^E$191))-E$193)*((365-'MET-D'!$C$16)/365), 0))</f>
        <v>0</v>
      </c>
      <c r="F103" s="508">
        <f>IF($C15="Ind",((C$188*($L15/12)^C$189*($F15/3)^C$190))*((365-'MET-D'!$C$16)/365), IF($C15="Pub",(((F$188*($L15/12)^F$189*($K15/30)^F$192)/(($M15/0.5)^F$191))-F$193)*((365-'MET-D'!$C$16)/365), 0))</f>
        <v>0</v>
      </c>
      <c r="G103" s="597">
        <f>IF($C15="Ind",((D$188*($L15/12)^D$189*($F15/3)^D$190))*((365-'MET-D'!$C$16)/365), IF($C15="Pub",(((G$188*($L15/12)^G$189*($K15/30)^G$192)/(($M15/0.5)^G$191))-G$193)*((365-'MET-D'!$C$16)/365), 0))</f>
        <v>0</v>
      </c>
      <c r="I103" s="127">
        <f t="shared" ref="I103:I115" si="10">IF(ISERROR(F103/$E103),0,F103/$E103)</f>
        <v>0</v>
      </c>
      <c r="J103" s="113">
        <f t="shared" ref="J103:J115" si="11">IF(ISERROR(G103/$E103),0,G103/$E103)</f>
        <v>0</v>
      </c>
    </row>
    <row r="104" spans="1:10" x14ac:dyDescent="0.2">
      <c r="A104" s="152">
        <f t="shared" ref="A104:C114" si="12">A16</f>
        <v>2</v>
      </c>
      <c r="B104" s="115">
        <f t="shared" si="12"/>
        <v>0</v>
      </c>
      <c r="C104" s="949">
        <f t="shared" si="12"/>
        <v>0</v>
      </c>
      <c r="D104" s="539">
        <f t="shared" si="9"/>
        <v>0</v>
      </c>
      <c r="E104" s="54">
        <f>IF($C16="Ind",((B$188*($L16/12)^B$189*($F16/3)^B$190))*((365-'MET-D'!$C$16)/365), IF($C16="Pub",(((E$188*($L16/12)^E$189*($K16/30)^E$192)/(($M16/0.5)^E$191))-E$193)*((365-'MET-D'!$C$16)/365), 0))</f>
        <v>0</v>
      </c>
      <c r="F104" s="52">
        <f>IF($C16="Ind",((C$188*($L16/12)^C$189*($F16/3)^C$190))*((365-'MET-D'!$C$16)/365), IF($C16="Pub",(((F$188*($L16/12)^F$189*($K16/30)^F$192)/(($M16/0.5)^F$191))-F$193)*((365-'MET-D'!$C$16)/365), 0))</f>
        <v>0</v>
      </c>
      <c r="G104" s="113">
        <f>IF($C16="Ind",((D$188*($L16/12)^D$189*($F16/3)^D$190))*((365-'MET-D'!$C$16)/365), IF($C16="Pub",(((G$188*($L16/12)^G$189*($K16/30)^G$192)/(($M16/0.5)^G$191))-G$193)*((365-'MET-D'!$C$16)/365), 0))</f>
        <v>0</v>
      </c>
      <c r="I104" s="127">
        <f t="shared" si="10"/>
        <v>0</v>
      </c>
      <c r="J104" s="113">
        <f t="shared" si="11"/>
        <v>0</v>
      </c>
    </row>
    <row r="105" spans="1:10" x14ac:dyDescent="0.2">
      <c r="A105" s="152">
        <f t="shared" si="12"/>
        <v>3</v>
      </c>
      <c r="B105" s="115">
        <f t="shared" si="12"/>
        <v>0</v>
      </c>
      <c r="C105" s="905">
        <f t="shared" si="12"/>
        <v>0</v>
      </c>
      <c r="D105" s="539">
        <f t="shared" si="9"/>
        <v>0</v>
      </c>
      <c r="E105" s="54">
        <f>IF($C17="Ind",((B$188*($L17/12)^B$189*($F17/3)^B$190))*((365-'MET-D'!$C$16)/365), IF($C17="Pub",(((E$188*($L17/12)^E$189*($K17/30)^E$192)/(($M17/0.5)^E$191))-E$193)*((365-'MET-D'!$C$16)/365), 0))</f>
        <v>0</v>
      </c>
      <c r="F105" s="52">
        <f>IF($C17="Ind",((C$188*($L17/12)^C$189*($F17/3)^C$190))*((365-'MET-D'!$C$16)/365), IF($C17="Pub",(((F$188*($L17/12)^F$189*($K17/30)^F$192)/(($M17/0.5)^F$191))-F$193)*((365-'MET-D'!$C$16)/365), 0))</f>
        <v>0</v>
      </c>
      <c r="G105" s="113">
        <f>IF($C17="Ind",((D$188*($L17/12)^D$189*($F17/3)^D$190))*((365-'MET-D'!$C$16)/365), IF($C17="Pub",(((G$188*($L17/12)^G$189*($K17/30)^G$192)/(($M17/0.5)^G$191))-G$193)*((365-'MET-D'!$C$16)/365), 0))</f>
        <v>0</v>
      </c>
      <c r="I105" s="127">
        <f t="shared" si="10"/>
        <v>0</v>
      </c>
      <c r="J105" s="113">
        <f t="shared" si="11"/>
        <v>0</v>
      </c>
    </row>
    <row r="106" spans="1:10" x14ac:dyDescent="0.2">
      <c r="A106" s="152">
        <f t="shared" si="12"/>
        <v>4</v>
      </c>
      <c r="B106" s="115">
        <f t="shared" si="12"/>
        <v>0</v>
      </c>
      <c r="C106" s="905">
        <f t="shared" si="12"/>
        <v>0</v>
      </c>
      <c r="D106" s="539">
        <f t="shared" si="9"/>
        <v>0</v>
      </c>
      <c r="E106" s="54">
        <f>IF($C18="Ind",((B$188*($L18/12)^B$189*($F18/3)^B$190))*((365-'MET-D'!$C$16)/365), IF($C18="Pub",(((E$188*($L18/12)^E$189*($K18/30)^E$192)/(($M18/0.5)^E$191))-E$193)*((365-'MET-D'!$C$16)/365), 0))</f>
        <v>0</v>
      </c>
      <c r="F106" s="52">
        <f>IF($C18="Ind",((C$188*($L18/12)^C$189*($F18/3)^C$190))*((365-'MET-D'!$C$16)/365), IF($C18="Pub",(((F$188*($L18/12)^F$189*($K18/30)^F$192)/(($M18/0.5)^F$191))-F$193)*((365-'MET-D'!$C$16)/365), 0))</f>
        <v>0</v>
      </c>
      <c r="G106" s="113">
        <f>IF($C18="Ind",((D$188*($L18/12)^D$189*($F18/3)^D$190))*((365-'MET-D'!$C$16)/365), IF($C18="Pub",(((G$188*($L18/12)^G$189*($K18/30)^G$192)/(($M18/0.5)^G$191))-G$193)*((365-'MET-D'!$C$16)/365), 0))</f>
        <v>0</v>
      </c>
      <c r="I106" s="127">
        <f t="shared" si="10"/>
        <v>0</v>
      </c>
      <c r="J106" s="113">
        <f t="shared" si="11"/>
        <v>0</v>
      </c>
    </row>
    <row r="107" spans="1:10" x14ac:dyDescent="0.2">
      <c r="A107" s="152">
        <f t="shared" si="12"/>
        <v>5</v>
      </c>
      <c r="B107" s="115">
        <f t="shared" si="12"/>
        <v>0</v>
      </c>
      <c r="C107" s="905">
        <f t="shared" si="12"/>
        <v>0</v>
      </c>
      <c r="D107" s="539">
        <f t="shared" si="9"/>
        <v>0</v>
      </c>
      <c r="E107" s="54">
        <f>IF($C19="Ind",((B$188*($L19/12)^B$189*($F19/3)^B$190))*((365-'MET-D'!$C$16)/365), IF($C19="Pub",(((E$188*($L19/12)^E$189*($K19/30)^E$192)/(($M19/0.5)^E$191))-E$193)*((365-'MET-D'!$C$16)/365), 0))</f>
        <v>0</v>
      </c>
      <c r="F107" s="52">
        <f>IF($C19="Ind",((C$188*($L19/12)^C$189*($F19/3)^C$190))*((365-'MET-D'!$C$16)/365), IF($C19="Pub",(((F$188*($L19/12)^F$189*($K19/30)^F$192)/(($M19/0.5)^F$191))-F$193)*((365-'MET-D'!$C$16)/365), 0))</f>
        <v>0</v>
      </c>
      <c r="G107" s="113">
        <f>IF($C19="Ind",((D$188*($L19/12)^D$189*($F19/3)^D$190))*((365-'MET-D'!$C$16)/365), IF($C19="Pub",(((G$188*($L19/12)^G$189*($K19/30)^G$192)/(($M19/0.5)^G$191))-G$193)*((365-'MET-D'!$C$16)/365), 0))</f>
        <v>0</v>
      </c>
      <c r="I107" s="127">
        <f t="shared" si="10"/>
        <v>0</v>
      </c>
      <c r="J107" s="113">
        <f t="shared" si="11"/>
        <v>0</v>
      </c>
    </row>
    <row r="108" spans="1:10" x14ac:dyDescent="0.2">
      <c r="A108" s="152">
        <f t="shared" si="12"/>
        <v>6</v>
      </c>
      <c r="B108" s="115">
        <f t="shared" si="12"/>
        <v>0</v>
      </c>
      <c r="C108" s="905">
        <f t="shared" si="12"/>
        <v>0</v>
      </c>
      <c r="D108" s="539">
        <f t="shared" si="9"/>
        <v>0</v>
      </c>
      <c r="E108" s="54">
        <f>IF($C20="Ind",((B$188*($L20/12)^B$189*($F20/3)^B$190))*((365-'MET-D'!$C$16)/365), IF($C20="Pub",(((E$188*($L20/12)^E$189*($K20/30)^E$192)/(($M20/0.5)^E$191))-E$193)*((365-'MET-D'!$C$16)/365), 0))</f>
        <v>0</v>
      </c>
      <c r="F108" s="52">
        <f>IF($C20="Ind",((C$188*($L20/12)^C$189*($F20/3)^C$190))*((365-'MET-D'!$C$16)/365), IF($C20="Pub",(((F$188*($L20/12)^F$189*($K20/30)^F$192)/(($M20/0.5)^F$191))-F$193)*((365-'MET-D'!$C$16)/365), 0))</f>
        <v>0</v>
      </c>
      <c r="G108" s="113">
        <f>IF($C20="Ind",((D$188*($L20/12)^D$189*($F20/3)^D$190))*((365-'MET-D'!$C$16)/365), IF($C20="Pub",(((G$188*($L20/12)^G$189*($K20/30)^G$192)/(($M20/0.5)^G$191))-G$193)*((365-'MET-D'!$C$16)/365), 0))</f>
        <v>0</v>
      </c>
      <c r="I108" s="127">
        <f t="shared" si="10"/>
        <v>0</v>
      </c>
      <c r="J108" s="113">
        <f t="shared" si="11"/>
        <v>0</v>
      </c>
    </row>
    <row r="109" spans="1:10" x14ac:dyDescent="0.2">
      <c r="A109" s="152">
        <f t="shared" si="12"/>
        <v>7</v>
      </c>
      <c r="B109" s="115">
        <f t="shared" si="12"/>
        <v>0</v>
      </c>
      <c r="C109" s="905">
        <f t="shared" si="12"/>
        <v>0</v>
      </c>
      <c r="D109" s="539">
        <f t="shared" si="9"/>
        <v>0</v>
      </c>
      <c r="E109" s="54">
        <f>IF($C21="Ind",((B$188*($L21/12)^B$189*($F21/3)^B$190))*((365-'MET-D'!$C$16)/365), IF($C21="Pub",(((E$188*($L21/12)^E$189*($K21/30)^E$192)/(($M21/0.5)^E$191))-E$193)*((365-'MET-D'!$C$16)/365), 0))</f>
        <v>0</v>
      </c>
      <c r="F109" s="52">
        <f>IF($C21="Ind",((C$188*($L21/12)^C$189*($F21/3)^C$190))*((365-'MET-D'!$C$16)/365), IF($C21="Pub",(((F$188*($L21/12)^F$189*($K21/30)^F$192)/(($M21/0.5)^F$191))-F$193)*((365-'MET-D'!$C$16)/365), 0))</f>
        <v>0</v>
      </c>
      <c r="G109" s="113">
        <f>IF($C21="Ind",((D$188*($L21/12)^D$189*($F21/3)^D$190))*((365-'MET-D'!$C$16)/365), IF($C21="Pub",(((G$188*($L21/12)^G$189*($K21/30)^G$192)/(($M21/0.5)^G$191))-G$193)*((365-'MET-D'!$C$16)/365), 0))</f>
        <v>0</v>
      </c>
      <c r="I109" s="127">
        <f t="shared" si="10"/>
        <v>0</v>
      </c>
      <c r="J109" s="113">
        <f t="shared" si="11"/>
        <v>0</v>
      </c>
    </row>
    <row r="110" spans="1:10" x14ac:dyDescent="0.2">
      <c r="A110" s="152">
        <f t="shared" si="12"/>
        <v>8</v>
      </c>
      <c r="B110" s="115">
        <f t="shared" si="12"/>
        <v>0</v>
      </c>
      <c r="C110" s="905">
        <f t="shared" si="12"/>
        <v>0</v>
      </c>
      <c r="D110" s="539">
        <f t="shared" si="9"/>
        <v>0</v>
      </c>
      <c r="E110" s="54">
        <f>IF($C22="Ind",((B$188*($L22/12)^B$189*($F22/3)^B$190))*((365-'MET-D'!$C$16)/365), IF($C22="Pub",(((E$188*($L22/12)^E$189*($K22/30)^E$192)/(($M22/0.5)^E$191))-E$193)*((365-'MET-D'!$C$16)/365), 0))</f>
        <v>0</v>
      </c>
      <c r="F110" s="52">
        <f>IF($C22="Ind",((C$188*($L22/12)^C$189*($F22/3)^C$190))*((365-'MET-D'!$C$16)/365), IF($C22="Pub",(((F$188*($L22/12)^F$189*($K22/30)^F$192)/(($M22/0.5)^F$191))-F$193)*((365-'MET-D'!$C$16)/365), 0))</f>
        <v>0</v>
      </c>
      <c r="G110" s="113">
        <f>IF($C22="Ind",((D$188*($L22/12)^D$189*($F22/3)^D$190))*((365-'MET-D'!$C$16)/365), IF($C22="Pub",(((G$188*($L22/12)^G$189*($K22/30)^G$192)/(($M22/0.5)^G$191))-G$193)*((365-'MET-D'!$C$16)/365), 0))</f>
        <v>0</v>
      </c>
      <c r="I110" s="127">
        <f t="shared" si="10"/>
        <v>0</v>
      </c>
      <c r="J110" s="113">
        <f t="shared" si="11"/>
        <v>0</v>
      </c>
    </row>
    <row r="111" spans="1:10" x14ac:dyDescent="0.2">
      <c r="A111" s="152">
        <f t="shared" si="12"/>
        <v>9</v>
      </c>
      <c r="B111" s="115">
        <f t="shared" si="12"/>
        <v>0</v>
      </c>
      <c r="C111" s="905">
        <f t="shared" si="12"/>
        <v>0</v>
      </c>
      <c r="D111" s="539">
        <f t="shared" si="9"/>
        <v>0</v>
      </c>
      <c r="E111" s="54">
        <f>IF($C23="Ind",((B$188*($L23/12)^B$189*($F23/3)^B$190))*((365-'MET-D'!$C$16)/365), IF($C23="Pub",(((E$188*($L23/12)^E$189*($K23/30)^E$192)/(($M23/0.5)^E$191))-E$193)*((365-'MET-D'!$C$16)/365), 0))</f>
        <v>0</v>
      </c>
      <c r="F111" s="52">
        <f>IF($C23="Ind",((C$188*($L23/12)^C$189*($F23/3)^C$190))*((365-'MET-D'!$C$16)/365), IF($C23="Pub",(((F$188*($L23/12)^F$189*($K23/30)^F$192)/(($M23/0.5)^F$191))-F$193)*((365-'MET-D'!$C$16)/365), 0))</f>
        <v>0</v>
      </c>
      <c r="G111" s="113">
        <f>IF($C23="Ind",((D$188*($L23/12)^D$189*($F23/3)^D$190))*((365-'MET-D'!$C$16)/365), IF($C23="Pub",(((G$188*($L23/12)^G$189*($K23/30)^G$192)/(($M23/0.5)^G$191))-G$193)*((365-'MET-D'!$C$16)/365), 0))</f>
        <v>0</v>
      </c>
      <c r="I111" s="127">
        <f t="shared" si="10"/>
        <v>0</v>
      </c>
      <c r="J111" s="113">
        <f t="shared" si="11"/>
        <v>0</v>
      </c>
    </row>
    <row r="112" spans="1:10" x14ac:dyDescent="0.2">
      <c r="A112" s="152">
        <f t="shared" si="12"/>
        <v>10</v>
      </c>
      <c r="B112" s="115">
        <f t="shared" si="12"/>
        <v>0</v>
      </c>
      <c r="C112" s="905">
        <f t="shared" si="12"/>
        <v>0</v>
      </c>
      <c r="D112" s="539">
        <f t="shared" si="9"/>
        <v>0</v>
      </c>
      <c r="E112" s="54">
        <f>IF($C24="Ind",((B$188*($L24/12)^B$189*($F24/3)^B$190))*((365-'MET-D'!$C$16)/365), IF($C24="Pub",(((E$188*($L24/12)^E$189*($K24/30)^E$192)/(($M24/0.5)^E$191))-E$193)*((365-'MET-D'!$C$16)/365), 0))</f>
        <v>0</v>
      </c>
      <c r="F112" s="52">
        <f>IF($C24="Ind",((C$188*($L24/12)^C$189*($F24/3)^C$190))*((365-'MET-D'!$C$16)/365), IF($C24="Pub",(((F$188*($L24/12)^F$189*($K24/30)^F$192)/(($M24/0.5)^F$191))-F$193)*((365-'MET-D'!$C$16)/365), 0))</f>
        <v>0</v>
      </c>
      <c r="G112" s="113">
        <f>IF($C24="Ind",((D$188*($L24/12)^D$189*($F24/3)^D$190))*((365-'MET-D'!$C$16)/365), IF($C24="Pub",(((G$188*($L24/12)^G$189*($K24/30)^G$192)/(($M24/0.5)^G$191))-G$193)*((365-'MET-D'!$C$16)/365), 0))</f>
        <v>0</v>
      </c>
      <c r="I112" s="127">
        <f t="shared" si="10"/>
        <v>0</v>
      </c>
      <c r="J112" s="113">
        <f t="shared" si="11"/>
        <v>0</v>
      </c>
    </row>
    <row r="113" spans="1:11" x14ac:dyDescent="0.2">
      <c r="A113" s="152">
        <f t="shared" si="12"/>
        <v>11</v>
      </c>
      <c r="B113" s="115">
        <f t="shared" si="12"/>
        <v>0</v>
      </c>
      <c r="C113" s="905">
        <f t="shared" si="12"/>
        <v>0</v>
      </c>
      <c r="D113" s="539">
        <f t="shared" si="9"/>
        <v>0</v>
      </c>
      <c r="E113" s="54">
        <f>IF($C25="Ind",((B$188*($L25/12)^B$189*($F25/3)^B$190))*((365-'MET-D'!$C$16)/365), IF($C25="Pub",(((E$188*($L25/12)^E$189*($K25/30)^E$192)/(($M25/0.5)^E$191))-E$193)*((365-'MET-D'!$C$16)/365), 0))</f>
        <v>0</v>
      </c>
      <c r="F113" s="52">
        <f>IF($C25="Ind",((C$188*($L25/12)^C$189*($F25/3)^C$190))*((365-'MET-D'!$C$16)/365), IF($C25="Pub",(((F$188*($L25/12)^F$189*($K25/30)^F$192)/(($M25/0.5)^F$191))-F$193)*((365-'MET-D'!$C$16)/365), 0))</f>
        <v>0</v>
      </c>
      <c r="G113" s="113">
        <f>IF($C25="Ind",((D$188*($L25/12)^D$189*($F25/3)^D$190))*((365-'MET-D'!$C$16)/365), IF($C25="Pub",(((G$188*($L25/12)^G$189*($K25/30)^G$192)/(($M25/0.5)^G$191))-G$193)*((365-'MET-D'!$C$16)/365), 0))</f>
        <v>0</v>
      </c>
      <c r="I113" s="127">
        <f t="shared" si="10"/>
        <v>0</v>
      </c>
      <c r="J113" s="113">
        <f t="shared" si="11"/>
        <v>0</v>
      </c>
    </row>
    <row r="114" spans="1:11" ht="13.5" thickBot="1" x14ac:dyDescent="0.25">
      <c r="A114" s="162">
        <f t="shared" si="12"/>
        <v>12</v>
      </c>
      <c r="B114" s="203">
        <f t="shared" si="12"/>
        <v>0</v>
      </c>
      <c r="C114" s="917">
        <f>C26</f>
        <v>0</v>
      </c>
      <c r="D114" s="773">
        <f t="shared" si="9"/>
        <v>0</v>
      </c>
      <c r="E114" s="769">
        <f>IF($C26="Ind",((B$188*($L26/12)^B$189*($F26/3)^B$190))*((365-'MET-D'!$C$16)/365), IF($C26="Pub",(((E$188*($L26/12)^E$189*($K26/30)^E$192)/(($M26/0.5)^E$191))-E$193)*((365-'MET-D'!$C$16)/365), 0))</f>
        <v>0</v>
      </c>
      <c r="F114" s="770">
        <f>IF($C26="Ind",((C$188*($L26/12)^C$189*($F26/3)^C$190))*((365-'MET-D'!$C$16)/365), IF($C26="Pub",(((F$188*($L26/12)^F$189*($K26/30)^F$192)/(($M26/0.5)^F$191))-F$193)*((365-'MET-D'!$C$16)/365), 0))</f>
        <v>0</v>
      </c>
      <c r="G114" s="771">
        <f>IF($C26="Ind",((D$188*($L26/12)^D$189*($F26/3)^D$190))*((365-'MET-D'!$C$16)/365), IF($C26="Pub",(((G$188*($L26/12)^G$189*($K26/30)^G$192)/(($M26/0.5)^G$191))-G$193)*((365-'MET-D'!$C$16)/365), 0))</f>
        <v>0</v>
      </c>
      <c r="I114" s="160">
        <f t="shared" si="10"/>
        <v>0</v>
      </c>
      <c r="J114" s="153">
        <f t="shared" si="11"/>
        <v>0</v>
      </c>
    </row>
    <row r="115" spans="1:11" ht="14.25" thickTop="1" thickBot="1" x14ac:dyDescent="0.25">
      <c r="A115" s="6"/>
      <c r="B115" s="752"/>
      <c r="C115" s="157" t="s">
        <v>645</v>
      </c>
      <c r="D115" s="772">
        <f>SUM(D103:D114)</f>
        <v>0</v>
      </c>
      <c r="E115" s="767" t="e">
        <f>SUMPRODUCT($D103:$D114,E103:E114)/$D115</f>
        <v>#DIV/0!</v>
      </c>
      <c r="F115" s="767" t="e">
        <f>SUMPRODUCT($D103:$D114,F103:F114)/$D115</f>
        <v>#DIV/0!</v>
      </c>
      <c r="G115" s="768" t="e">
        <f>SUMPRODUCT($D103:$D114,G103:G114)/$D115</f>
        <v>#DIV/0!</v>
      </c>
      <c r="I115" s="721">
        <f t="shared" si="10"/>
        <v>0</v>
      </c>
      <c r="J115" s="666">
        <f t="shared" si="11"/>
        <v>0</v>
      </c>
    </row>
    <row r="116" spans="1:11" ht="14.25" thickTop="1" thickBot="1" x14ac:dyDescent="0.25">
      <c r="A116" s="6"/>
      <c r="B116" s="194" t="s">
        <v>651</v>
      </c>
      <c r="C116" s="750">
        <f>COUNTA(B103:B114)-COUNTIF(B103:B114,0)</f>
        <v>0</v>
      </c>
      <c r="D116" s="6"/>
      <c r="E116" s="6"/>
      <c r="F116" s="6"/>
      <c r="G116" s="6"/>
      <c r="H116" s="6"/>
      <c r="I116" s="6"/>
      <c r="J116" s="6"/>
    </row>
    <row r="117" spans="1:11" ht="13.5" thickTop="1" x14ac:dyDescent="0.2">
      <c r="A117" s="6"/>
      <c r="B117" s="6"/>
      <c r="C117" s="6"/>
      <c r="D117" s="6"/>
      <c r="E117" s="6"/>
      <c r="F117" s="6"/>
      <c r="G117" s="6"/>
      <c r="H117" s="6"/>
      <c r="I117" s="6"/>
      <c r="J117" s="6"/>
    </row>
    <row r="118" spans="1:11" ht="13.5" thickBot="1" x14ac:dyDescent="0.25">
      <c r="A118" s="6"/>
      <c r="B118" s="6"/>
      <c r="C118" s="6"/>
      <c r="D118" s="6"/>
      <c r="E118" s="6"/>
      <c r="F118" s="6"/>
      <c r="G118" s="6"/>
      <c r="H118" s="6"/>
      <c r="I118" s="6"/>
      <c r="J118" s="6"/>
    </row>
    <row r="119" spans="1:11" ht="13.5" thickTop="1" x14ac:dyDescent="0.2">
      <c r="A119" s="1831" t="s">
        <v>372</v>
      </c>
      <c r="B119" s="1770" t="s">
        <v>481</v>
      </c>
      <c r="C119" s="1768" t="s">
        <v>369</v>
      </c>
      <c r="D119" s="1264" t="s">
        <v>260</v>
      </c>
      <c r="E119" s="1263"/>
      <c r="F119" s="1263"/>
      <c r="G119" s="1263"/>
      <c r="H119" s="1263"/>
      <c r="I119" s="1263"/>
      <c r="J119" s="1263"/>
      <c r="K119" s="1266"/>
    </row>
    <row r="120" spans="1:11" s="952" customFormat="1" ht="25.5" x14ac:dyDescent="0.2">
      <c r="A120" s="1747"/>
      <c r="B120" s="1748"/>
      <c r="C120" s="1769"/>
      <c r="D120" s="808" t="s">
        <v>434</v>
      </c>
      <c r="E120" s="1843" t="s">
        <v>507</v>
      </c>
      <c r="F120" s="1765"/>
      <c r="G120" s="808" t="s">
        <v>212</v>
      </c>
      <c r="H120" s="761" t="s">
        <v>370</v>
      </c>
      <c r="I120" s="951" t="s">
        <v>231</v>
      </c>
      <c r="J120" s="816" t="s">
        <v>457</v>
      </c>
      <c r="K120" s="815" t="s">
        <v>240</v>
      </c>
    </row>
    <row r="121" spans="1:11" s="952" customFormat="1" ht="39" customHeight="1" thickBot="1" x14ac:dyDescent="0.25">
      <c r="A121" s="1747"/>
      <c r="B121" s="1748"/>
      <c r="C121" s="1769"/>
      <c r="D121" s="819"/>
      <c r="E121" s="953" t="s">
        <v>258</v>
      </c>
      <c r="F121" s="755" t="s">
        <v>241</v>
      </c>
      <c r="G121" s="820"/>
      <c r="H121" s="780"/>
      <c r="I121" s="820"/>
      <c r="J121" s="821"/>
      <c r="K121" s="954"/>
    </row>
    <row r="122" spans="1:11" x14ac:dyDescent="0.2">
      <c r="A122" s="503">
        <f t="shared" ref="A122:C131" si="13">A15</f>
        <v>1</v>
      </c>
      <c r="B122" s="504">
        <f t="shared" si="13"/>
        <v>0</v>
      </c>
      <c r="C122" s="794">
        <f t="shared" si="13"/>
        <v>0</v>
      </c>
      <c r="D122" s="822">
        <v>0</v>
      </c>
      <c r="E122" s="955">
        <f>IF((D52/M15)&gt;5, 95, IF((D52/M15)&gt;2, ((20*(D52/M15)+185)/3), IF((D52/M15)&gt;1, (75*(D52/M15)-75), 0)))</f>
        <v>0</v>
      </c>
      <c r="F122" s="823">
        <f>IF(ISERROR(100-(0.0012*'MET-D'!$C$18*E52*F52/G52)),0,(100-(0.0012*'MET-D'!$C$18*E52*F52/G52)))</f>
        <v>0</v>
      </c>
      <c r="G122" s="822" t="str">
        <f t="shared" ref="G122:G133" si="14">IF(J52="X",VLOOKUP($I52,$D$198:$H$207,2),IF(K52="X",VLOOKUP($I52,$D$198:$H$207,3),IF(L52="X",VLOOKUP($I52,$D$198:$H$207,4), IF(M52="X",VLOOKUP($I52,$D$198:$H$207,5),"E"))))</f>
        <v>E</v>
      </c>
      <c r="H122" s="824">
        <f>IF(ISERROR((F103-(IF($C15="Ind",((C$188*($F70/12)^C$189*($F15/3)^C$190))*((365-'MET-D'!$C$16)/365), IF($C15="Pub",(((F$188*($F70/12)^F$189*($K15/30)^F$192)/(($M15/0.5)^F$191))-F$193)*((365-'MET-D'!$C$16)/365),"N"))))*100/F103), 0, (F103-(IF($C15="Ind",((C$188*($F70/12)^C$189*($F15/3)^C$190))*((365-'MET-D'!$C$16)/365), IF($C15="Pub",(((F$188*($F70/12)^F$189*($K15/30)^F$192)/(($M15/0.5)^F$191))-F$193)*((365-'MET-D'!$C$16)/365),"N"))))*100/F103)</f>
        <v>0</v>
      </c>
      <c r="I122" s="822">
        <f>IF(G70&lt;=3, 0, IF(G70&lt;=6, 25, IF(G70&lt;=12, 50, 75)))</f>
        <v>0</v>
      </c>
      <c r="J122" s="825">
        <f>M70</f>
        <v>85</v>
      </c>
      <c r="K122" s="956">
        <f>LARGE(D122:I122,1)</f>
        <v>0</v>
      </c>
    </row>
    <row r="123" spans="1:11" x14ac:dyDescent="0.2">
      <c r="A123" s="152">
        <f t="shared" si="13"/>
        <v>2</v>
      </c>
      <c r="B123" s="30">
        <f t="shared" si="13"/>
        <v>0</v>
      </c>
      <c r="C123" s="795">
        <f t="shared" si="13"/>
        <v>0</v>
      </c>
      <c r="D123" s="809">
        <v>0</v>
      </c>
      <c r="E123" s="957">
        <f t="shared" ref="E123:E133" si="15">IF((D53/M16)&gt;5, 95, IF((D53/M16)&gt;2, ((20*(D53/M16)+185)/3), IF((D53/M16)&gt;1, (75*(D53/M16)-75), 0)))</f>
        <v>0</v>
      </c>
      <c r="F123" s="811">
        <f>IF(ISERROR(100-(0.0012*'MET-D'!$C$18*E53*F53/G53)),0,(100-(0.0012*'MET-D'!$C$18*E53*F53/G53)))</f>
        <v>0</v>
      </c>
      <c r="G123" s="809" t="str">
        <f t="shared" si="14"/>
        <v>E</v>
      </c>
      <c r="H123" s="813">
        <f>IF(ISERROR((F104-(IF($C16="Ind",((C$188*($F71/12)^C$189*($F16/3)^C$190))*((365-'MET-D'!$C$16)/365), IF($C16="Pub",(((F$188*($F71/12)^F$189*($K16/30)^F$192)/(($M16/0.5)^F$191))-F$193)*((365-'MET-D'!$C$16)/365),"N"))))*100/F104), 0, (F104-(IF($C16="Ind",((C$188*($F71/12)^C$189*($F16/3)^C$190))*((365-'MET-D'!$C$16)/365), IF($C16="Pub",(((F$188*($F71/12)^F$189*($K16/30)^F$192)/(($M16/0.5)^F$191))-F$193)*((365-'MET-D'!$C$16)/365),"N"))))*100/F104)</f>
        <v>0</v>
      </c>
      <c r="I123" s="809">
        <f t="shared" ref="I123:I133" si="16">IF(G71&lt;=3, 0, IF(G71&lt;=6, 25, IF(G71&lt;=12, 50, 75)))</f>
        <v>0</v>
      </c>
      <c r="J123" s="817">
        <f t="shared" ref="J123:J133" si="17">M71</f>
        <v>0</v>
      </c>
      <c r="K123" s="958">
        <f t="shared" ref="K123:K133" si="18">LARGE(D123:I123,1)</f>
        <v>0</v>
      </c>
    </row>
    <row r="124" spans="1:11" x14ac:dyDescent="0.2">
      <c r="A124" s="152">
        <f t="shared" si="13"/>
        <v>3</v>
      </c>
      <c r="B124" s="30">
        <f t="shared" si="13"/>
        <v>0</v>
      </c>
      <c r="C124" s="795">
        <f t="shared" si="13"/>
        <v>0</v>
      </c>
      <c r="D124" s="809">
        <v>0</v>
      </c>
      <c r="E124" s="957">
        <f t="shared" si="15"/>
        <v>0</v>
      </c>
      <c r="F124" s="811">
        <f>IF(ISERROR(100-(0.0012*'MET-D'!$C$18*E54*F54/G54)),0,(100-(0.0012*'MET-D'!$C$18*E54*F54/G54)))</f>
        <v>0</v>
      </c>
      <c r="G124" s="809" t="str">
        <f t="shared" si="14"/>
        <v>E</v>
      </c>
      <c r="H124" s="813">
        <f>IF(ISERROR((F105-(IF($C17="Ind",((C$188*($F72/12)^C$189*($F17/3)^C$190))*((365-'MET-D'!$C$16)/365), IF($C17="Pub",(((F$188*($F72/12)^F$189*($K17/30)^F$192)/(($M17/0.5)^F$191))-F$193)*((365-'MET-D'!$C$16)/365),"N"))))*100/F105), 0, (F105-(IF($C17="Ind",((C$188*($F72/12)^C$189*($F17/3)^C$190))*((365-'MET-D'!$C$16)/365), IF($C17="Pub",(((F$188*($F72/12)^F$189*($K17/30)^F$192)/(($M17/0.5)^F$191))-F$193)*((365-'MET-D'!$C$16)/365),"N"))))*100/F105)</f>
        <v>0</v>
      </c>
      <c r="I124" s="809">
        <f t="shared" si="16"/>
        <v>0</v>
      </c>
      <c r="J124" s="817">
        <f t="shared" si="17"/>
        <v>0</v>
      </c>
      <c r="K124" s="958">
        <f t="shared" si="18"/>
        <v>0</v>
      </c>
    </row>
    <row r="125" spans="1:11" x14ac:dyDescent="0.2">
      <c r="A125" s="152">
        <f t="shared" si="13"/>
        <v>4</v>
      </c>
      <c r="B125" s="30">
        <f t="shared" si="13"/>
        <v>0</v>
      </c>
      <c r="C125" s="795">
        <f t="shared" si="13"/>
        <v>0</v>
      </c>
      <c r="D125" s="809">
        <v>0</v>
      </c>
      <c r="E125" s="957">
        <f t="shared" si="15"/>
        <v>0</v>
      </c>
      <c r="F125" s="811">
        <f>IF(ISERROR(100-(0.0012*'MET-D'!$C$18*E55*F55/G55)),0,(100-(0.0012*'MET-D'!$C$18*E55*F55/G55)))</f>
        <v>0</v>
      </c>
      <c r="G125" s="809" t="str">
        <f t="shared" si="14"/>
        <v>E</v>
      </c>
      <c r="H125" s="813">
        <f>IF(ISERROR((F106-(IF($C18="Ind",((C$188*($F73/12)^C$189*($F18/3)^C$190))*((365-'MET-D'!$C$16)/365), IF($C18="Pub",(((F$188*($F73/12)^F$189*($K18/30)^F$192)/(($M18/0.5)^F$191))-F$193)*((365-'MET-D'!$C$16)/365),"N"))))*100/F106), 0, (F106-(IF($C18="Ind",((C$188*($F73/12)^C$189*($F18/3)^C$190))*((365-'MET-D'!$C$16)/365), IF($C18="Pub",(((F$188*($F73/12)^F$189*($K18/30)^F$192)/(($M18/0.5)^F$191))-F$193)*((365-'MET-D'!$C$16)/365),"N"))))*100/F106)</f>
        <v>0</v>
      </c>
      <c r="I125" s="809">
        <f t="shared" si="16"/>
        <v>0</v>
      </c>
      <c r="J125" s="817">
        <f t="shared" si="17"/>
        <v>0</v>
      </c>
      <c r="K125" s="958">
        <f t="shared" si="18"/>
        <v>0</v>
      </c>
    </row>
    <row r="126" spans="1:11" x14ac:dyDescent="0.2">
      <c r="A126" s="152">
        <f t="shared" si="13"/>
        <v>5</v>
      </c>
      <c r="B126" s="30">
        <f t="shared" si="13"/>
        <v>0</v>
      </c>
      <c r="C126" s="795">
        <f t="shared" si="13"/>
        <v>0</v>
      </c>
      <c r="D126" s="809">
        <v>0</v>
      </c>
      <c r="E126" s="957">
        <f t="shared" si="15"/>
        <v>0</v>
      </c>
      <c r="F126" s="811">
        <f>IF(ISERROR(100-(0.0012*'MET-D'!$C$18*E56*F56/G56)),0,(100-(0.0012*'MET-D'!$C$18*E56*F56/G56)))</f>
        <v>0</v>
      </c>
      <c r="G126" s="809" t="str">
        <f t="shared" si="14"/>
        <v>E</v>
      </c>
      <c r="H126" s="813">
        <f>IF(ISERROR((F107-(IF($C19="Ind",((C$188*($F74/12)^C$189*($F19/3)^C$190))*((365-'MET-D'!$C$16)/365), IF($C19="Pub",(((F$188*($F74/12)^F$189*($K19/30)^F$192)/(($M19/0.5)^F$191))-F$193)*((365-'MET-D'!$C$16)/365),"N"))))*100/F107), 0, (F107-(IF($C19="Ind",((C$188*($F74/12)^C$189*($F19/3)^C$190))*((365-'MET-D'!$C$16)/365), IF($C19="Pub",(((F$188*($F74/12)^F$189*($K19/30)^F$192)/(($M19/0.5)^F$191))-F$193)*((365-'MET-D'!$C$16)/365),"N"))))*100/F107)</f>
        <v>0</v>
      </c>
      <c r="I126" s="809">
        <f t="shared" si="16"/>
        <v>0</v>
      </c>
      <c r="J126" s="817">
        <f t="shared" si="17"/>
        <v>0</v>
      </c>
      <c r="K126" s="958">
        <f t="shared" si="18"/>
        <v>0</v>
      </c>
    </row>
    <row r="127" spans="1:11" x14ac:dyDescent="0.2">
      <c r="A127" s="152">
        <f t="shared" si="13"/>
        <v>6</v>
      </c>
      <c r="B127" s="30">
        <f t="shared" si="13"/>
        <v>0</v>
      </c>
      <c r="C127" s="795">
        <f t="shared" si="13"/>
        <v>0</v>
      </c>
      <c r="D127" s="809">
        <v>0</v>
      </c>
      <c r="E127" s="957">
        <f t="shared" si="15"/>
        <v>0</v>
      </c>
      <c r="F127" s="811">
        <f>IF(ISERROR(100-(0.0012*'MET-D'!$C$18*E57*F57/G57)),0,(100-(0.0012*'MET-D'!$C$18*E57*F57/G57)))</f>
        <v>0</v>
      </c>
      <c r="G127" s="809" t="str">
        <f t="shared" si="14"/>
        <v>E</v>
      </c>
      <c r="H127" s="813">
        <f>IF(ISERROR((F108-(IF($C20="Ind",((C$188*($F75/12)^C$189*($F20/3)^C$190))*((365-'MET-D'!$C$16)/365), IF($C20="Pub",(((F$188*($F75/12)^F$189*($K20/30)^F$192)/(($M20/0.5)^F$191))-F$193)*((365-'MET-D'!$C$16)/365),"N"))))*100/F108), 0, (F108-(IF($C20="Ind",((C$188*($F75/12)^C$189*($F20/3)^C$190))*((365-'MET-D'!$C$16)/365), IF($C20="Pub",(((F$188*($F75/12)^F$189*($K20/30)^F$192)/(($M20/0.5)^F$191))-F$193)*((365-'MET-D'!$C$16)/365),"N"))))*100/F108)</f>
        <v>0</v>
      </c>
      <c r="I127" s="809">
        <f t="shared" si="16"/>
        <v>0</v>
      </c>
      <c r="J127" s="817">
        <f t="shared" si="17"/>
        <v>0</v>
      </c>
      <c r="K127" s="958">
        <f t="shared" si="18"/>
        <v>0</v>
      </c>
    </row>
    <row r="128" spans="1:11" x14ac:dyDescent="0.2">
      <c r="A128" s="152">
        <f t="shared" si="13"/>
        <v>7</v>
      </c>
      <c r="B128" s="30">
        <f t="shared" si="13"/>
        <v>0</v>
      </c>
      <c r="C128" s="795">
        <f t="shared" si="13"/>
        <v>0</v>
      </c>
      <c r="D128" s="809">
        <v>0</v>
      </c>
      <c r="E128" s="957">
        <f t="shared" si="15"/>
        <v>0</v>
      </c>
      <c r="F128" s="811">
        <f>IF(ISERROR(100-(0.0012*'MET-D'!$C$18*E58*F58/G58)),0,(100-(0.0012*'MET-D'!$C$18*E58*F58/G58)))</f>
        <v>0</v>
      </c>
      <c r="G128" s="809" t="str">
        <f t="shared" si="14"/>
        <v>E</v>
      </c>
      <c r="H128" s="813">
        <f>IF(ISERROR((F109-(IF($C21="Ind",((C$188*($F76/12)^C$189*($F21/3)^C$190))*((365-'MET-D'!$C$16)/365), IF($C21="Pub",(((F$188*($F76/12)^F$189*($K21/30)^F$192)/(($M21/0.5)^F$191))-F$193)*((365-'MET-D'!$C$16)/365),"N"))))*100/F109), 0, (F109-(IF($C21="Ind",((C$188*($F76/12)^C$189*($F21/3)^C$190))*((365-'MET-D'!$C$16)/365), IF($C21="Pub",(((F$188*($F76/12)^F$189*($K21/30)^F$192)/(($M21/0.5)^F$191))-F$193)*((365-'MET-D'!$C$16)/365),"N"))))*100/F109)</f>
        <v>0</v>
      </c>
      <c r="I128" s="809">
        <f t="shared" si="16"/>
        <v>0</v>
      </c>
      <c r="J128" s="817">
        <f t="shared" si="17"/>
        <v>0</v>
      </c>
      <c r="K128" s="958">
        <f t="shared" si="18"/>
        <v>0</v>
      </c>
    </row>
    <row r="129" spans="1:11" x14ac:dyDescent="0.2">
      <c r="A129" s="152">
        <f t="shared" si="13"/>
        <v>8</v>
      </c>
      <c r="B129" s="30">
        <f t="shared" si="13"/>
        <v>0</v>
      </c>
      <c r="C129" s="795">
        <f t="shared" si="13"/>
        <v>0</v>
      </c>
      <c r="D129" s="809">
        <v>0</v>
      </c>
      <c r="E129" s="957">
        <f t="shared" si="15"/>
        <v>0</v>
      </c>
      <c r="F129" s="811">
        <f>IF(ISERROR(100-(0.0012*'MET-D'!$C$18*E59*F59/G59)),0,(100-(0.0012*'MET-D'!$C$18*E59*F59/G59)))</f>
        <v>0</v>
      </c>
      <c r="G129" s="809" t="str">
        <f t="shared" si="14"/>
        <v>E</v>
      </c>
      <c r="H129" s="813">
        <f>IF(ISERROR((F110-(IF($C22="Ind",((C$188*($F77/12)^C$189*($F22/3)^C$190))*((365-'MET-D'!$C$16)/365), IF($C22="Pub",(((F$188*($F77/12)^F$189*($K22/30)^F$192)/(($M22/0.5)^F$191))-F$193)*((365-'MET-D'!$C$16)/365),"N"))))*100/F110), 0, (F110-(IF($C22="Ind",((C$188*($F77/12)^C$189*($F22/3)^C$190))*((365-'MET-D'!$C$16)/365), IF($C22="Pub",(((F$188*($F77/12)^F$189*($K22/30)^F$192)/(($M22/0.5)^F$191))-F$193)*((365-'MET-D'!$C$16)/365),"N"))))*100/F110)</f>
        <v>0</v>
      </c>
      <c r="I129" s="809">
        <f t="shared" si="16"/>
        <v>0</v>
      </c>
      <c r="J129" s="817">
        <f t="shared" si="17"/>
        <v>0</v>
      </c>
      <c r="K129" s="958">
        <f t="shared" si="18"/>
        <v>0</v>
      </c>
    </row>
    <row r="130" spans="1:11" x14ac:dyDescent="0.2">
      <c r="A130" s="152">
        <f t="shared" si="13"/>
        <v>9</v>
      </c>
      <c r="B130" s="30">
        <f t="shared" si="13"/>
        <v>0</v>
      </c>
      <c r="C130" s="795">
        <f t="shared" si="13"/>
        <v>0</v>
      </c>
      <c r="D130" s="809">
        <v>0</v>
      </c>
      <c r="E130" s="957">
        <f t="shared" si="15"/>
        <v>0</v>
      </c>
      <c r="F130" s="811">
        <f>IF(ISERROR(100-(0.0012*'MET-D'!$C$18*E60*F60/G60)),0,(100-(0.0012*'MET-D'!$C$18*E60*F60/G60)))</f>
        <v>0</v>
      </c>
      <c r="G130" s="809" t="str">
        <f t="shared" si="14"/>
        <v>E</v>
      </c>
      <c r="H130" s="813">
        <f>IF(ISERROR((F111-(IF($C23="Ind",((C$188*($F78/12)^C$189*($F23/3)^C$190))*((365-'MET-D'!$C$16)/365), IF($C23="Pub",(((F$188*($F78/12)^F$189*($K23/30)^F$192)/(($M23/0.5)^F$191))-F$193)*((365-'MET-D'!$C$16)/365),"N"))))*100/F111), 0, (F111-(IF($C23="Ind",((C$188*($F78/12)^C$189*($F23/3)^C$190))*((365-'MET-D'!$C$16)/365), IF($C23="Pub",(((F$188*($F78/12)^F$189*($K23/30)^F$192)/(($M23/0.5)^F$191))-F$193)*((365-'MET-D'!$C$16)/365),"N"))))*100/F111)</f>
        <v>0</v>
      </c>
      <c r="I130" s="809">
        <f t="shared" si="16"/>
        <v>0</v>
      </c>
      <c r="J130" s="817">
        <f t="shared" si="17"/>
        <v>0</v>
      </c>
      <c r="K130" s="958">
        <f t="shared" si="18"/>
        <v>0</v>
      </c>
    </row>
    <row r="131" spans="1:11" x14ac:dyDescent="0.2">
      <c r="A131" s="152">
        <f t="shared" si="13"/>
        <v>10</v>
      </c>
      <c r="B131" s="30">
        <f t="shared" si="13"/>
        <v>0</v>
      </c>
      <c r="C131" s="795">
        <f t="shared" si="13"/>
        <v>0</v>
      </c>
      <c r="D131" s="809">
        <v>0</v>
      </c>
      <c r="E131" s="957">
        <f t="shared" si="15"/>
        <v>0</v>
      </c>
      <c r="F131" s="811">
        <f>IF(ISERROR(100-(0.0012*'MET-D'!$C$18*E61*F61/G61)),0,(100-(0.0012*'MET-D'!$C$18*E61*F61/G61)))</f>
        <v>0</v>
      </c>
      <c r="G131" s="809" t="str">
        <f t="shared" si="14"/>
        <v>E</v>
      </c>
      <c r="H131" s="813">
        <f>IF(ISERROR((F112-(IF($C24="Ind",((C$188*($F79/12)^C$189*($F24/3)^C$190))*((365-'MET-D'!$C$16)/365), IF($C24="Pub",(((F$188*($F79/12)^F$189*($K24/30)^F$192)/(($M24/0.5)^F$191))-F$193)*((365-'MET-D'!$C$16)/365),"N"))))*100/F112), 0, (F112-(IF($C24="Ind",((C$188*($F79/12)^C$189*($F24/3)^C$190))*((365-'MET-D'!$C$16)/365), IF($C24="Pub",(((F$188*($F79/12)^F$189*($K24/30)^F$192)/(($M24/0.5)^F$191))-F$193)*((365-'MET-D'!$C$16)/365),"N"))))*100/F112)</f>
        <v>0</v>
      </c>
      <c r="I131" s="809">
        <f t="shared" si="16"/>
        <v>0</v>
      </c>
      <c r="J131" s="817">
        <f t="shared" si="17"/>
        <v>0</v>
      </c>
      <c r="K131" s="958">
        <f t="shared" si="18"/>
        <v>0</v>
      </c>
    </row>
    <row r="132" spans="1:11" x14ac:dyDescent="0.2">
      <c r="A132" s="152">
        <f t="shared" ref="A132:C133" si="19">A25</f>
        <v>11</v>
      </c>
      <c r="B132" s="30">
        <f t="shared" si="19"/>
        <v>0</v>
      </c>
      <c r="C132" s="795">
        <f t="shared" si="19"/>
        <v>0</v>
      </c>
      <c r="D132" s="809">
        <v>0</v>
      </c>
      <c r="E132" s="957">
        <f t="shared" si="15"/>
        <v>0</v>
      </c>
      <c r="F132" s="811">
        <f>IF(ISERROR(100-(0.0012*'MET-D'!$C$18*E62*F62/G62)),0,(100-(0.0012*'MET-D'!$C$18*E62*F62/G62)))</f>
        <v>0</v>
      </c>
      <c r="G132" s="809" t="str">
        <f t="shared" si="14"/>
        <v>E</v>
      </c>
      <c r="H132" s="813">
        <f>IF(ISERROR((F113-(IF($C25="Ind",((C$188*($F80/12)^C$189*($F25/3)^C$190))*((365-'MET-D'!$C$16)/365), IF($C25="Pub",(((F$188*($F80/12)^F$189*($K25/30)^F$192)/(($M25/0.5)^F$191))-F$193)*((365-'MET-D'!$C$16)/365),"N"))))*100/F113), 0, (F113-(IF($C25="Ind",((C$188*($F80/12)^C$189*($F25/3)^C$190))*((365-'MET-D'!$C$16)/365), IF($C25="Pub",(((F$188*($F80/12)^F$189*($K25/30)^F$192)/(($M25/0.5)^F$191))-F$193)*((365-'MET-D'!$C$16)/365),"N"))))*100/F113)</f>
        <v>0</v>
      </c>
      <c r="I132" s="809">
        <f t="shared" si="16"/>
        <v>0</v>
      </c>
      <c r="J132" s="817">
        <f t="shared" si="17"/>
        <v>0</v>
      </c>
      <c r="K132" s="958">
        <f t="shared" si="18"/>
        <v>0</v>
      </c>
    </row>
    <row r="133" spans="1:11" ht="13.5" thickBot="1" x14ac:dyDescent="0.25">
      <c r="A133" s="162">
        <f t="shared" si="19"/>
        <v>12</v>
      </c>
      <c r="B133" s="163">
        <f t="shared" si="19"/>
        <v>0</v>
      </c>
      <c r="C133" s="796">
        <f t="shared" si="19"/>
        <v>0</v>
      </c>
      <c r="D133" s="810">
        <v>0</v>
      </c>
      <c r="E133" s="959">
        <f t="shared" si="15"/>
        <v>0</v>
      </c>
      <c r="F133" s="812">
        <f>IF(ISERROR(100-(0.0012*'MET-D'!$C$18*E63*F63/G63)),0,(100-(0.0012*'MET-D'!$C$18*E63*F63/G63)))</f>
        <v>0</v>
      </c>
      <c r="G133" s="810" t="str">
        <f t="shared" si="14"/>
        <v>E</v>
      </c>
      <c r="H133" s="814">
        <f>IF(ISERROR((F114-(IF($C26="Ind",((C$188*($F81/12)^C$189*($F26/3)^C$190))*((365-'MET-D'!$C$16)/365), IF($C26="Pub",(((F$188*($F81/12)^F$189*($K26/30)^F$192)/(($M26/0.5)^F$191))-F$193)*((365-'MET-D'!$C$16)/365),"N"))))*100/F114), 0, (F114-(IF($C26="Ind",((C$188*($F81/12)^C$189*($F26/3)^C$190))*((365-'MET-D'!$C$16)/365), IF($C26="Pub",(((F$188*($F81/12)^F$189*($K26/30)^F$192)/(($M26/0.5)^F$191))-F$193)*((365-'MET-D'!$C$16)/365),"N"))))*100/F114)</f>
        <v>0</v>
      </c>
      <c r="I133" s="810">
        <f t="shared" si="16"/>
        <v>0</v>
      </c>
      <c r="J133" s="818">
        <f t="shared" si="17"/>
        <v>0</v>
      </c>
      <c r="K133" s="960">
        <f t="shared" si="18"/>
        <v>0</v>
      </c>
    </row>
    <row r="134" spans="1:11" ht="13.5" thickTop="1" x14ac:dyDescent="0.2">
      <c r="A134" s="6"/>
      <c r="B134" s="6"/>
      <c r="C134" s="6"/>
      <c r="D134" s="6"/>
      <c r="E134" s="6"/>
      <c r="F134" s="6"/>
      <c r="G134" s="6"/>
      <c r="H134" s="6"/>
      <c r="I134" s="6"/>
      <c r="J134" s="6"/>
    </row>
    <row r="135" spans="1:11" x14ac:dyDescent="0.2">
      <c r="A135" s="6"/>
      <c r="B135" s="6"/>
      <c r="C135" s="6"/>
      <c r="D135" s="6"/>
      <c r="E135" s="7" t="s">
        <v>802</v>
      </c>
      <c r="F135" s="6" t="s">
        <v>242</v>
      </c>
      <c r="G135" s="6"/>
      <c r="H135" s="6"/>
      <c r="I135" s="6"/>
      <c r="J135" s="6"/>
    </row>
    <row r="136" spans="1:11" x14ac:dyDescent="0.2">
      <c r="A136" s="6"/>
      <c r="B136" s="6"/>
      <c r="C136" s="6"/>
      <c r="D136" s="6"/>
      <c r="E136" s="6"/>
      <c r="F136" s="6" t="s">
        <v>419</v>
      </c>
      <c r="G136" s="6"/>
      <c r="H136" s="6"/>
      <c r="I136" s="6"/>
      <c r="J136" s="6"/>
    </row>
    <row r="137" spans="1:11" x14ac:dyDescent="0.2">
      <c r="A137" s="6"/>
      <c r="B137" s="6"/>
      <c r="C137" s="6"/>
      <c r="D137" s="6"/>
      <c r="E137" s="6"/>
      <c r="F137" s="7" t="s">
        <v>420</v>
      </c>
      <c r="G137" s="6" t="s">
        <v>421</v>
      </c>
      <c r="H137" s="6"/>
      <c r="I137" s="6"/>
      <c r="J137" s="6"/>
    </row>
    <row r="138" spans="1:11" x14ac:dyDescent="0.2">
      <c r="A138" s="6"/>
      <c r="B138" s="6"/>
      <c r="C138" s="6"/>
      <c r="D138" s="6"/>
      <c r="E138" s="6"/>
      <c r="F138" s="7" t="s">
        <v>412</v>
      </c>
      <c r="G138" s="6" t="s">
        <v>413</v>
      </c>
      <c r="H138" s="6"/>
      <c r="I138" s="6"/>
      <c r="J138" s="6"/>
    </row>
    <row r="139" spans="1:11" x14ac:dyDescent="0.2">
      <c r="A139" s="6"/>
      <c r="B139" s="6"/>
      <c r="C139" s="6"/>
      <c r="D139" s="6"/>
      <c r="E139" s="6"/>
      <c r="F139" s="7" t="s">
        <v>414</v>
      </c>
      <c r="G139" s="6" t="s">
        <v>416</v>
      </c>
      <c r="H139" s="6"/>
      <c r="I139" s="6"/>
      <c r="J139" s="6"/>
    </row>
    <row r="140" spans="1:11" x14ac:dyDescent="0.2">
      <c r="A140" s="6"/>
      <c r="B140" s="6"/>
      <c r="C140" s="6"/>
      <c r="D140" s="6"/>
      <c r="E140" s="6"/>
      <c r="F140" s="7" t="s">
        <v>417</v>
      </c>
      <c r="G140" s="6" t="s">
        <v>418</v>
      </c>
      <c r="H140" s="6"/>
      <c r="I140" s="6"/>
      <c r="J140" s="6"/>
    </row>
    <row r="141" spans="1:11" x14ac:dyDescent="0.2">
      <c r="A141" s="6"/>
      <c r="B141" s="6"/>
      <c r="C141" s="6"/>
      <c r="D141" s="6"/>
      <c r="E141" s="6"/>
      <c r="F141" s="7" t="s">
        <v>405</v>
      </c>
      <c r="G141" s="6" t="s">
        <v>244</v>
      </c>
      <c r="H141" s="6"/>
      <c r="I141" s="6"/>
      <c r="J141" s="6"/>
    </row>
    <row r="142" spans="1:11" x14ac:dyDescent="0.2">
      <c r="A142" s="6"/>
      <c r="B142" s="6"/>
      <c r="C142" s="6"/>
      <c r="D142" s="6"/>
      <c r="E142" s="6"/>
      <c r="F142" s="6"/>
      <c r="G142" s="6"/>
      <c r="H142" s="6"/>
      <c r="I142" s="6"/>
      <c r="J142" s="6"/>
    </row>
    <row r="143" spans="1:11" ht="13.5" thickBot="1" x14ac:dyDescent="0.25">
      <c r="A143" s="6"/>
      <c r="B143" s="6"/>
      <c r="C143" s="6"/>
      <c r="D143" s="6"/>
      <c r="E143" s="6"/>
      <c r="F143" s="6"/>
      <c r="G143" s="6"/>
      <c r="H143" s="6"/>
      <c r="I143" s="6"/>
      <c r="J143" s="6"/>
    </row>
    <row r="144" spans="1:11" ht="13.5" thickTop="1" x14ac:dyDescent="0.2">
      <c r="A144" s="110" t="s">
        <v>115</v>
      </c>
      <c r="B144" s="1841" t="s">
        <v>481</v>
      </c>
      <c r="C144" s="1837" t="s">
        <v>369</v>
      </c>
      <c r="D144" s="196" t="s">
        <v>672</v>
      </c>
      <c r="E144" s="1834" t="s">
        <v>496</v>
      </c>
      <c r="F144" s="1835"/>
      <c r="G144" s="1836"/>
      <c r="H144" s="10"/>
      <c r="I144" s="1262" t="s">
        <v>495</v>
      </c>
      <c r="J144" s="1263"/>
      <c r="K144" s="1266"/>
    </row>
    <row r="145" spans="1:11" ht="15" thickBot="1" x14ac:dyDescent="0.3">
      <c r="A145" s="235" t="s">
        <v>650</v>
      </c>
      <c r="B145" s="1842"/>
      <c r="C145" s="1720"/>
      <c r="D145" s="544" t="s">
        <v>494</v>
      </c>
      <c r="E145" s="541" t="s">
        <v>659</v>
      </c>
      <c r="F145" s="123" t="s">
        <v>599</v>
      </c>
      <c r="G145" s="124" t="s">
        <v>600</v>
      </c>
      <c r="H145" s="6"/>
      <c r="I145" s="126" t="s">
        <v>659</v>
      </c>
      <c r="J145" s="39" t="s">
        <v>599</v>
      </c>
      <c r="K145" s="149" t="s">
        <v>600</v>
      </c>
    </row>
    <row r="146" spans="1:11" x14ac:dyDescent="0.2">
      <c r="A146" s="126">
        <f>A15</f>
        <v>1</v>
      </c>
      <c r="B146" s="115">
        <f>B15</f>
        <v>0</v>
      </c>
      <c r="C146" s="948">
        <f>C15</f>
        <v>0</v>
      </c>
      <c r="D146" s="804">
        <f>K122</f>
        <v>0</v>
      </c>
      <c r="E146" s="730">
        <f t="shared" ref="E146:G157" si="20">IF(ISERROR(E103*(1-$D146/100)), 0, (E103*(1-$D146/100)))</f>
        <v>0</v>
      </c>
      <c r="F146" s="508">
        <f t="shared" si="20"/>
        <v>0</v>
      </c>
      <c r="G146" s="597">
        <f t="shared" si="20"/>
        <v>0</v>
      </c>
      <c r="H146" s="49"/>
      <c r="I146" s="182">
        <f t="shared" ref="I146:I157" si="21">E146*$D103/2000</f>
        <v>0</v>
      </c>
      <c r="J146" s="78">
        <f t="shared" ref="J146:J157" si="22">F146*$D103/2000</f>
        <v>0</v>
      </c>
      <c r="K146" s="183">
        <f t="shared" ref="K146:K157" si="23">G146*$D103/2000</f>
        <v>0</v>
      </c>
    </row>
    <row r="147" spans="1:11" x14ac:dyDescent="0.2">
      <c r="A147" s="126">
        <f t="shared" ref="A147:C157" si="24">A16</f>
        <v>2</v>
      </c>
      <c r="B147" s="115">
        <f t="shared" si="24"/>
        <v>0</v>
      </c>
      <c r="C147" s="905">
        <f t="shared" si="24"/>
        <v>0</v>
      </c>
      <c r="D147" s="804">
        <f t="shared" ref="D147:D157" si="25">K123</f>
        <v>0</v>
      </c>
      <c r="E147" s="54">
        <f t="shared" si="20"/>
        <v>0</v>
      </c>
      <c r="F147" s="52">
        <f t="shared" si="20"/>
        <v>0</v>
      </c>
      <c r="G147" s="113">
        <f t="shared" si="20"/>
        <v>0</v>
      </c>
      <c r="H147" s="49"/>
      <c r="I147" s="182">
        <f t="shared" si="21"/>
        <v>0</v>
      </c>
      <c r="J147" s="78">
        <f t="shared" si="22"/>
        <v>0</v>
      </c>
      <c r="K147" s="183">
        <f t="shared" si="23"/>
        <v>0</v>
      </c>
    </row>
    <row r="148" spans="1:11" x14ac:dyDescent="0.2">
      <c r="A148" s="126">
        <f t="shared" si="24"/>
        <v>3</v>
      </c>
      <c r="B148" s="115">
        <f t="shared" si="24"/>
        <v>0</v>
      </c>
      <c r="C148" s="905">
        <f t="shared" si="24"/>
        <v>0</v>
      </c>
      <c r="D148" s="804">
        <f t="shared" si="25"/>
        <v>0</v>
      </c>
      <c r="E148" s="54">
        <f t="shared" si="20"/>
        <v>0</v>
      </c>
      <c r="F148" s="52">
        <f t="shared" si="20"/>
        <v>0</v>
      </c>
      <c r="G148" s="113">
        <f t="shared" si="20"/>
        <v>0</v>
      </c>
      <c r="H148" s="49"/>
      <c r="I148" s="182">
        <f t="shared" si="21"/>
        <v>0</v>
      </c>
      <c r="J148" s="78">
        <f t="shared" si="22"/>
        <v>0</v>
      </c>
      <c r="K148" s="183">
        <f t="shared" si="23"/>
        <v>0</v>
      </c>
    </row>
    <row r="149" spans="1:11" x14ac:dyDescent="0.2">
      <c r="A149" s="126">
        <f t="shared" si="24"/>
        <v>4</v>
      </c>
      <c r="B149" s="115">
        <f t="shared" si="24"/>
        <v>0</v>
      </c>
      <c r="C149" s="905">
        <f t="shared" si="24"/>
        <v>0</v>
      </c>
      <c r="D149" s="804">
        <f t="shared" si="25"/>
        <v>0</v>
      </c>
      <c r="E149" s="54">
        <f t="shared" si="20"/>
        <v>0</v>
      </c>
      <c r="F149" s="52">
        <f t="shared" si="20"/>
        <v>0</v>
      </c>
      <c r="G149" s="113">
        <f t="shared" si="20"/>
        <v>0</v>
      </c>
      <c r="H149" s="49"/>
      <c r="I149" s="182">
        <f t="shared" si="21"/>
        <v>0</v>
      </c>
      <c r="J149" s="78">
        <f t="shared" si="22"/>
        <v>0</v>
      </c>
      <c r="K149" s="183">
        <f t="shared" si="23"/>
        <v>0</v>
      </c>
    </row>
    <row r="150" spans="1:11" x14ac:dyDescent="0.2">
      <c r="A150" s="126">
        <f t="shared" si="24"/>
        <v>5</v>
      </c>
      <c r="B150" s="115">
        <f t="shared" si="24"/>
        <v>0</v>
      </c>
      <c r="C150" s="905">
        <f t="shared" si="24"/>
        <v>0</v>
      </c>
      <c r="D150" s="804">
        <f t="shared" si="25"/>
        <v>0</v>
      </c>
      <c r="E150" s="54">
        <f t="shared" si="20"/>
        <v>0</v>
      </c>
      <c r="F150" s="52">
        <f t="shared" si="20"/>
        <v>0</v>
      </c>
      <c r="G150" s="113">
        <f t="shared" si="20"/>
        <v>0</v>
      </c>
      <c r="H150" s="49"/>
      <c r="I150" s="182">
        <f t="shared" si="21"/>
        <v>0</v>
      </c>
      <c r="J150" s="78">
        <f t="shared" si="22"/>
        <v>0</v>
      </c>
      <c r="K150" s="183">
        <f t="shared" si="23"/>
        <v>0</v>
      </c>
    </row>
    <row r="151" spans="1:11" x14ac:dyDescent="0.2">
      <c r="A151" s="126">
        <f t="shared" si="24"/>
        <v>6</v>
      </c>
      <c r="B151" s="115">
        <f t="shared" si="24"/>
        <v>0</v>
      </c>
      <c r="C151" s="905">
        <f t="shared" si="24"/>
        <v>0</v>
      </c>
      <c r="D151" s="804">
        <f t="shared" si="25"/>
        <v>0</v>
      </c>
      <c r="E151" s="54">
        <f t="shared" si="20"/>
        <v>0</v>
      </c>
      <c r="F151" s="52">
        <f t="shared" si="20"/>
        <v>0</v>
      </c>
      <c r="G151" s="113">
        <f t="shared" si="20"/>
        <v>0</v>
      </c>
      <c r="H151" s="49"/>
      <c r="I151" s="182">
        <f t="shared" si="21"/>
        <v>0</v>
      </c>
      <c r="J151" s="78">
        <f t="shared" si="22"/>
        <v>0</v>
      </c>
      <c r="K151" s="183">
        <f t="shared" si="23"/>
        <v>0</v>
      </c>
    </row>
    <row r="152" spans="1:11" x14ac:dyDescent="0.2">
      <c r="A152" s="126">
        <f t="shared" si="24"/>
        <v>7</v>
      </c>
      <c r="B152" s="115">
        <f t="shared" si="24"/>
        <v>0</v>
      </c>
      <c r="C152" s="905">
        <f t="shared" si="24"/>
        <v>0</v>
      </c>
      <c r="D152" s="804">
        <f t="shared" si="25"/>
        <v>0</v>
      </c>
      <c r="E152" s="54">
        <f t="shared" si="20"/>
        <v>0</v>
      </c>
      <c r="F152" s="52">
        <f t="shared" si="20"/>
        <v>0</v>
      </c>
      <c r="G152" s="113">
        <f t="shared" si="20"/>
        <v>0</v>
      </c>
      <c r="H152" s="49"/>
      <c r="I152" s="182">
        <f t="shared" si="21"/>
        <v>0</v>
      </c>
      <c r="J152" s="78">
        <f t="shared" si="22"/>
        <v>0</v>
      </c>
      <c r="K152" s="183">
        <f t="shared" si="23"/>
        <v>0</v>
      </c>
    </row>
    <row r="153" spans="1:11" x14ac:dyDescent="0.2">
      <c r="A153" s="126">
        <f t="shared" si="24"/>
        <v>8</v>
      </c>
      <c r="B153" s="115">
        <f t="shared" si="24"/>
        <v>0</v>
      </c>
      <c r="C153" s="905">
        <f t="shared" si="24"/>
        <v>0</v>
      </c>
      <c r="D153" s="804">
        <f t="shared" si="25"/>
        <v>0</v>
      </c>
      <c r="E153" s="54">
        <f t="shared" si="20"/>
        <v>0</v>
      </c>
      <c r="F153" s="52">
        <f t="shared" si="20"/>
        <v>0</v>
      </c>
      <c r="G153" s="113">
        <f t="shared" si="20"/>
        <v>0</v>
      </c>
      <c r="H153" s="49"/>
      <c r="I153" s="182">
        <f t="shared" si="21"/>
        <v>0</v>
      </c>
      <c r="J153" s="78">
        <f t="shared" si="22"/>
        <v>0</v>
      </c>
      <c r="K153" s="183">
        <f t="shared" si="23"/>
        <v>0</v>
      </c>
    </row>
    <row r="154" spans="1:11" x14ac:dyDescent="0.2">
      <c r="A154" s="126">
        <f t="shared" si="24"/>
        <v>9</v>
      </c>
      <c r="B154" s="115">
        <f t="shared" si="24"/>
        <v>0</v>
      </c>
      <c r="C154" s="905">
        <f t="shared" si="24"/>
        <v>0</v>
      </c>
      <c r="D154" s="804">
        <f t="shared" si="25"/>
        <v>0</v>
      </c>
      <c r="E154" s="54">
        <f t="shared" si="20"/>
        <v>0</v>
      </c>
      <c r="F154" s="52">
        <f t="shared" si="20"/>
        <v>0</v>
      </c>
      <c r="G154" s="113">
        <f t="shared" si="20"/>
        <v>0</v>
      </c>
      <c r="H154" s="49"/>
      <c r="I154" s="182">
        <f t="shared" si="21"/>
        <v>0</v>
      </c>
      <c r="J154" s="78">
        <f t="shared" si="22"/>
        <v>0</v>
      </c>
      <c r="K154" s="183">
        <f t="shared" si="23"/>
        <v>0</v>
      </c>
    </row>
    <row r="155" spans="1:11" x14ac:dyDescent="0.2">
      <c r="A155" s="126">
        <f t="shared" si="24"/>
        <v>10</v>
      </c>
      <c r="B155" s="115">
        <f t="shared" si="24"/>
        <v>0</v>
      </c>
      <c r="C155" s="905">
        <f t="shared" si="24"/>
        <v>0</v>
      </c>
      <c r="D155" s="804">
        <f t="shared" si="25"/>
        <v>0</v>
      </c>
      <c r="E155" s="54">
        <f t="shared" si="20"/>
        <v>0</v>
      </c>
      <c r="F155" s="52">
        <f t="shared" si="20"/>
        <v>0</v>
      </c>
      <c r="G155" s="113">
        <f t="shared" si="20"/>
        <v>0</v>
      </c>
      <c r="H155" s="49"/>
      <c r="I155" s="182">
        <f t="shared" si="21"/>
        <v>0</v>
      </c>
      <c r="J155" s="78">
        <f t="shared" si="22"/>
        <v>0</v>
      </c>
      <c r="K155" s="183">
        <f t="shared" si="23"/>
        <v>0</v>
      </c>
    </row>
    <row r="156" spans="1:11" x14ac:dyDescent="0.2">
      <c r="A156" s="126">
        <f t="shared" si="24"/>
        <v>11</v>
      </c>
      <c r="B156" s="115">
        <f t="shared" si="24"/>
        <v>0</v>
      </c>
      <c r="C156" s="905">
        <f t="shared" si="24"/>
        <v>0</v>
      </c>
      <c r="D156" s="804">
        <f t="shared" si="25"/>
        <v>0</v>
      </c>
      <c r="E156" s="54">
        <f t="shared" si="20"/>
        <v>0</v>
      </c>
      <c r="F156" s="52">
        <f t="shared" si="20"/>
        <v>0</v>
      </c>
      <c r="G156" s="113">
        <f t="shared" si="20"/>
        <v>0</v>
      </c>
      <c r="H156" s="49"/>
      <c r="I156" s="182">
        <f t="shared" si="21"/>
        <v>0</v>
      </c>
      <c r="J156" s="78">
        <f t="shared" si="22"/>
        <v>0</v>
      </c>
      <c r="K156" s="183">
        <f t="shared" si="23"/>
        <v>0</v>
      </c>
    </row>
    <row r="157" spans="1:11" ht="13.5" thickBot="1" x14ac:dyDescent="0.25">
      <c r="A157" s="162">
        <f t="shared" si="24"/>
        <v>12</v>
      </c>
      <c r="B157" s="743">
        <f t="shared" si="24"/>
        <v>0</v>
      </c>
      <c r="C157" s="961">
        <f t="shared" si="24"/>
        <v>0</v>
      </c>
      <c r="D157" s="804">
        <f t="shared" si="25"/>
        <v>0</v>
      </c>
      <c r="E157" s="769">
        <f t="shared" si="20"/>
        <v>0</v>
      </c>
      <c r="F157" s="770">
        <f t="shared" si="20"/>
        <v>0</v>
      </c>
      <c r="G157" s="771">
        <f t="shared" si="20"/>
        <v>0</v>
      </c>
      <c r="H157" s="49"/>
      <c r="I157" s="184">
        <f t="shared" si="21"/>
        <v>0</v>
      </c>
      <c r="J157" s="185">
        <f t="shared" si="22"/>
        <v>0</v>
      </c>
      <c r="K157" s="186">
        <f t="shared" si="23"/>
        <v>0</v>
      </c>
    </row>
    <row r="158" spans="1:11" ht="14.25" thickTop="1" thickBot="1" x14ac:dyDescent="0.25">
      <c r="A158" s="6"/>
      <c r="C158" s="197" t="s">
        <v>645</v>
      </c>
      <c r="D158" s="774" t="e">
        <f>SUMPRODUCT(D103:D114,D146:D157)/D115</f>
        <v>#DIV/0!</v>
      </c>
      <c r="E158" s="663" t="e">
        <f>SUMPRODUCT($D103:$D114,E146:E157)/$D115</f>
        <v>#DIV/0!</v>
      </c>
      <c r="F158" s="663" t="e">
        <f>SUMPRODUCT($D103:$D114,F146:F157)/$D115</f>
        <v>#DIV/0!</v>
      </c>
      <c r="G158" s="681" t="e">
        <f>SUMPRODUCT($D103:$D114,G146:G157)/$D115</f>
        <v>#DIV/0!</v>
      </c>
      <c r="H158" s="6"/>
      <c r="I158" s="79"/>
      <c r="J158" s="79"/>
      <c r="K158" s="79"/>
    </row>
    <row r="159" spans="1:11" ht="14.25" thickTop="1" thickBot="1" x14ac:dyDescent="0.25">
      <c r="A159" s="6"/>
      <c r="B159" s="6"/>
      <c r="C159" s="45"/>
      <c r="D159" s="45"/>
      <c r="E159" s="45"/>
      <c r="F159" s="45"/>
      <c r="H159" s="6"/>
      <c r="I159" s="79"/>
      <c r="J159" s="79"/>
      <c r="K159" s="79"/>
    </row>
    <row r="160" spans="1:11" ht="14.25" thickTop="1" thickBot="1" x14ac:dyDescent="0.25">
      <c r="A160" s="6"/>
      <c r="B160" s="6"/>
      <c r="C160" s="45"/>
      <c r="D160" s="45"/>
      <c r="E160" s="45"/>
      <c r="F160" s="45"/>
      <c r="H160" s="140" t="s">
        <v>645</v>
      </c>
      <c r="I160" s="739">
        <f>SUM(I146:I158)</f>
        <v>0</v>
      </c>
      <c r="J160" s="739">
        <f>SUM(J146:J158)</f>
        <v>0</v>
      </c>
      <c r="K160" s="740">
        <f>SUM(K146:K158)</f>
        <v>0</v>
      </c>
    </row>
    <row r="161" spans="1:13" ht="14.25" thickTop="1" thickBot="1" x14ac:dyDescent="0.25">
      <c r="A161" s="6"/>
      <c r="B161" s="6"/>
      <c r="C161" s="45"/>
      <c r="D161" s="45"/>
      <c r="E161" s="45"/>
      <c r="F161" s="45"/>
      <c r="G161" s="6"/>
      <c r="H161" s="6"/>
      <c r="I161" s="6"/>
      <c r="J161" s="6"/>
    </row>
    <row r="162" spans="1:13" ht="13.5" thickBot="1" x14ac:dyDescent="0.25">
      <c r="A162" s="896"/>
      <c r="B162" s="897"/>
      <c r="C162" s="897"/>
      <c r="D162" s="897"/>
      <c r="E162" s="897"/>
      <c r="F162" s="897"/>
      <c r="G162" s="897"/>
      <c r="H162" s="897"/>
      <c r="I162" s="897"/>
      <c r="J162" s="897"/>
      <c r="K162" s="897"/>
      <c r="L162" s="897"/>
      <c r="M162" s="898"/>
    </row>
    <row r="165" spans="1:13" ht="33" x14ac:dyDescent="0.45">
      <c r="A165" s="1231" t="s">
        <v>70</v>
      </c>
      <c r="B165" s="1231"/>
      <c r="C165" s="1231"/>
      <c r="D165" s="1231"/>
      <c r="E165" s="1231"/>
      <c r="F165" s="1231"/>
      <c r="G165" s="1231"/>
      <c r="H165" s="1231"/>
      <c r="I165" s="1231"/>
      <c r="J165" s="1231"/>
      <c r="K165" s="1231"/>
      <c r="L165" s="1231"/>
      <c r="M165" s="1231"/>
    </row>
    <row r="166" spans="1:13" ht="13.5" customHeight="1" thickBot="1" x14ac:dyDescent="0.5">
      <c r="A166" s="722"/>
      <c r="B166" s="722"/>
      <c r="C166" s="722"/>
      <c r="D166" s="722"/>
      <c r="E166" s="722"/>
      <c r="F166" s="722"/>
      <c r="G166" s="722"/>
      <c r="H166" s="722"/>
      <c r="I166" s="722"/>
      <c r="J166" s="722"/>
      <c r="K166" s="722"/>
      <c r="L166" s="722"/>
      <c r="M166" s="722"/>
    </row>
    <row r="167" spans="1:13" ht="27" customHeight="1" thickTop="1" x14ac:dyDescent="0.45">
      <c r="A167" s="1774" t="s">
        <v>268</v>
      </c>
      <c r="B167" s="1775"/>
      <c r="C167" s="1775"/>
      <c r="D167" s="1776"/>
      <c r="E167" s="722"/>
      <c r="F167" s="722"/>
      <c r="G167" s="722"/>
      <c r="H167" s="722"/>
      <c r="I167" s="722"/>
      <c r="J167" s="722"/>
      <c r="K167" s="722"/>
      <c r="L167" s="722"/>
      <c r="M167" s="722"/>
    </row>
    <row r="168" spans="1:13" ht="13.5" customHeight="1" thickBot="1" x14ac:dyDescent="0.25">
      <c r="A168" s="1832" t="s">
        <v>265</v>
      </c>
      <c r="B168" s="1833"/>
      <c r="C168" s="1833"/>
      <c r="D168" s="124" t="s">
        <v>469</v>
      </c>
      <c r="E168" s="22"/>
      <c r="F168" s="22"/>
      <c r="G168" s="22"/>
      <c r="H168" s="22"/>
      <c r="I168" s="22"/>
      <c r="J168" s="22"/>
      <c r="K168" s="22"/>
      <c r="L168" s="22"/>
      <c r="M168" s="22"/>
    </row>
    <row r="169" spans="1:13" ht="13.5" customHeight="1" x14ac:dyDescent="0.2">
      <c r="A169" s="1766" t="s">
        <v>274</v>
      </c>
      <c r="B169" s="1767"/>
      <c r="C169" s="1767"/>
      <c r="D169" s="112">
        <v>17</v>
      </c>
      <c r="E169" s="22"/>
      <c r="F169" s="22"/>
      <c r="G169" s="22"/>
      <c r="H169" s="22"/>
      <c r="I169" s="22"/>
      <c r="J169" s="22"/>
      <c r="K169" s="22"/>
      <c r="L169" s="22"/>
      <c r="M169" s="22"/>
    </row>
    <row r="170" spans="1:13" ht="13.5" customHeight="1" x14ac:dyDescent="0.2">
      <c r="A170" s="1735" t="s">
        <v>271</v>
      </c>
      <c r="B170" s="1736"/>
      <c r="C170" s="1736"/>
      <c r="D170" s="844">
        <v>8.5</v>
      </c>
      <c r="E170" s="22"/>
      <c r="F170" s="22"/>
      <c r="G170" s="22"/>
      <c r="H170" s="22"/>
      <c r="I170" s="22"/>
      <c r="J170" s="22"/>
      <c r="K170" s="22"/>
      <c r="L170" s="22"/>
      <c r="M170" s="22"/>
    </row>
    <row r="171" spans="1:13" ht="13.5" customHeight="1" x14ac:dyDescent="0.2">
      <c r="A171" s="1735" t="s">
        <v>270</v>
      </c>
      <c r="B171" s="1736"/>
      <c r="C171" s="1736"/>
      <c r="D171" s="844">
        <v>8</v>
      </c>
      <c r="E171" s="22"/>
      <c r="F171" s="22"/>
      <c r="G171" s="22"/>
      <c r="H171" s="22"/>
      <c r="I171" s="22"/>
      <c r="J171" s="22"/>
      <c r="K171" s="22"/>
      <c r="L171" s="22"/>
      <c r="M171" s="22"/>
    </row>
    <row r="172" spans="1:13" ht="13.5" customHeight="1" x14ac:dyDescent="0.2">
      <c r="A172" s="1735" t="s">
        <v>269</v>
      </c>
      <c r="B172" s="1736"/>
      <c r="C172" s="1736"/>
      <c r="D172" s="844">
        <v>6.4</v>
      </c>
      <c r="E172" s="22"/>
      <c r="F172" s="22"/>
      <c r="G172" s="22"/>
      <c r="H172" s="22"/>
      <c r="I172" s="22"/>
      <c r="J172" s="22"/>
      <c r="K172" s="22"/>
      <c r="L172" s="22"/>
      <c r="M172" s="22"/>
    </row>
    <row r="173" spans="1:13" ht="13.5" customHeight="1" x14ac:dyDescent="0.2">
      <c r="A173" s="1735" t="s">
        <v>273</v>
      </c>
      <c r="B173" s="1736"/>
      <c r="C173" s="1736"/>
      <c r="D173" s="844">
        <v>11</v>
      </c>
      <c r="E173" s="22"/>
      <c r="F173" s="22"/>
      <c r="G173" s="22"/>
      <c r="H173" s="22"/>
      <c r="I173" s="22"/>
      <c r="J173" s="22"/>
      <c r="K173" s="22"/>
      <c r="L173" s="22"/>
      <c r="M173" s="22"/>
    </row>
    <row r="174" spans="1:13" ht="13.5" customHeight="1" x14ac:dyDescent="0.2">
      <c r="A174" s="1735" t="s">
        <v>275</v>
      </c>
      <c r="B174" s="1736"/>
      <c r="C174" s="1736"/>
      <c r="D174" s="844">
        <v>6</v>
      </c>
      <c r="E174" s="22"/>
      <c r="F174" s="22"/>
      <c r="G174" s="22"/>
      <c r="H174" s="22"/>
      <c r="I174" s="22"/>
      <c r="J174" s="22"/>
      <c r="K174" s="22"/>
      <c r="L174" s="22"/>
      <c r="M174" s="22"/>
    </row>
    <row r="175" spans="1:13" ht="13.5" customHeight="1" x14ac:dyDescent="0.2">
      <c r="A175" s="1735" t="s">
        <v>267</v>
      </c>
      <c r="B175" s="1736"/>
      <c r="C175" s="1736"/>
      <c r="D175" s="844">
        <v>7.1</v>
      </c>
      <c r="E175" s="22"/>
      <c r="F175" s="22"/>
      <c r="G175" s="22"/>
      <c r="H175" s="22"/>
      <c r="I175" s="22"/>
      <c r="J175" s="22"/>
      <c r="K175" s="22"/>
      <c r="L175" s="22"/>
      <c r="M175" s="22"/>
    </row>
    <row r="176" spans="1:13" ht="13.5" customHeight="1" x14ac:dyDescent="0.2">
      <c r="A176" s="1735" t="s">
        <v>266</v>
      </c>
      <c r="B176" s="1736"/>
      <c r="C176" s="1736"/>
      <c r="D176" s="844">
        <v>4.8</v>
      </c>
      <c r="E176" s="22"/>
      <c r="F176" s="22"/>
      <c r="G176" s="22"/>
      <c r="H176" s="22"/>
      <c r="I176" s="22"/>
      <c r="J176" s="22"/>
      <c r="K176" s="22"/>
      <c r="L176" s="22"/>
      <c r="M176" s="22"/>
    </row>
    <row r="177" spans="1:13" ht="13.5" customHeight="1" x14ac:dyDescent="0.2">
      <c r="A177" s="1735" t="s">
        <v>276</v>
      </c>
      <c r="B177" s="1736"/>
      <c r="C177" s="1736"/>
      <c r="D177" s="844">
        <v>8.3000000000000007</v>
      </c>
      <c r="E177" s="22"/>
      <c r="F177" s="22"/>
      <c r="G177" s="22"/>
      <c r="H177" s="22"/>
      <c r="I177" s="22"/>
      <c r="J177" s="22"/>
      <c r="K177" s="22"/>
      <c r="L177" s="22"/>
      <c r="M177" s="22"/>
    </row>
    <row r="178" spans="1:13" ht="13.5" customHeight="1" x14ac:dyDescent="0.2">
      <c r="A178" s="1735" t="s">
        <v>272</v>
      </c>
      <c r="B178" s="1736"/>
      <c r="C178" s="1736"/>
      <c r="D178" s="844">
        <v>10</v>
      </c>
      <c r="E178" s="22"/>
      <c r="F178" s="22"/>
      <c r="G178" s="22"/>
      <c r="H178" s="22"/>
      <c r="I178" s="22"/>
      <c r="J178" s="22"/>
      <c r="K178" s="22"/>
      <c r="L178" s="22"/>
      <c r="M178" s="22"/>
    </row>
    <row r="179" spans="1:13" ht="13.5" customHeight="1" x14ac:dyDescent="0.2">
      <c r="A179" s="1755" t="s">
        <v>280</v>
      </c>
      <c r="B179" s="1756"/>
      <c r="C179" s="1756"/>
      <c r="D179" s="845"/>
      <c r="E179" s="22"/>
      <c r="F179" s="22"/>
      <c r="G179" s="22"/>
      <c r="H179" s="22"/>
      <c r="I179" s="22"/>
      <c r="J179" s="22"/>
      <c r="K179" s="22"/>
      <c r="L179" s="22"/>
      <c r="M179" s="22"/>
    </row>
    <row r="180" spans="1:13" ht="13.5" customHeight="1" x14ac:dyDescent="0.2">
      <c r="A180" s="1755" t="s">
        <v>280</v>
      </c>
      <c r="B180" s="1756"/>
      <c r="C180" s="1756"/>
      <c r="D180" s="845"/>
      <c r="E180" s="22"/>
      <c r="F180" s="22"/>
      <c r="G180" s="22"/>
      <c r="H180" s="22"/>
      <c r="I180" s="22"/>
      <c r="J180" s="22"/>
      <c r="K180" s="22"/>
      <c r="L180" s="22"/>
      <c r="M180" s="22"/>
    </row>
    <row r="181" spans="1:13" ht="13.5" customHeight="1" x14ac:dyDescent="0.2">
      <c r="A181" s="1755" t="s">
        <v>280</v>
      </c>
      <c r="B181" s="1756"/>
      <c r="C181" s="1756"/>
      <c r="D181" s="845"/>
      <c r="E181" s="22"/>
      <c r="F181" s="22"/>
      <c r="G181" s="22"/>
      <c r="H181" s="22"/>
      <c r="I181" s="22"/>
      <c r="J181" s="22"/>
      <c r="K181" s="22"/>
      <c r="L181" s="22"/>
      <c r="M181" s="22"/>
    </row>
    <row r="182" spans="1:13" ht="13.5" customHeight="1" thickBot="1" x14ac:dyDescent="0.25">
      <c r="A182" s="1829" t="s">
        <v>280</v>
      </c>
      <c r="B182" s="1830"/>
      <c r="C182" s="1830"/>
      <c r="D182" s="846"/>
      <c r="E182" s="22"/>
      <c r="F182" s="22"/>
      <c r="G182" s="22"/>
      <c r="H182" s="22"/>
      <c r="I182" s="22"/>
      <c r="J182" s="22"/>
      <c r="K182" s="22"/>
      <c r="L182" s="22"/>
      <c r="M182" s="22"/>
    </row>
    <row r="183" spans="1:13" ht="13.5" customHeight="1" thickTop="1" x14ac:dyDescent="0.2">
      <c r="A183" s="1706"/>
      <c r="B183" s="1706"/>
      <c r="C183" s="1706"/>
      <c r="D183" s="22"/>
      <c r="E183" s="22"/>
      <c r="F183" s="22"/>
      <c r="G183" s="22"/>
      <c r="H183" s="22"/>
      <c r="I183" s="22"/>
      <c r="J183" s="22"/>
      <c r="K183" s="22"/>
      <c r="L183" s="22"/>
      <c r="M183" s="22"/>
    </row>
    <row r="184" spans="1:13" ht="13.5" customHeight="1" thickBot="1" x14ac:dyDescent="0.25">
      <c r="A184" s="1706"/>
      <c r="B184" s="1706"/>
      <c r="C184" s="1706"/>
      <c r="D184" s="22"/>
      <c r="E184" s="22"/>
      <c r="F184" s="22"/>
      <c r="G184" s="22"/>
      <c r="H184" s="22"/>
      <c r="I184" s="22"/>
      <c r="J184" s="22"/>
      <c r="K184" s="22"/>
      <c r="L184" s="22"/>
      <c r="M184" s="22"/>
    </row>
    <row r="185" spans="1:13" ht="27" thickTop="1" x14ac:dyDescent="0.4">
      <c r="A185" s="1826" t="s">
        <v>350</v>
      </c>
      <c r="B185" s="1827"/>
      <c r="C185" s="1827"/>
      <c r="D185" s="1827"/>
      <c r="E185" s="1827"/>
      <c r="F185" s="1827"/>
      <c r="G185" s="1828"/>
    </row>
    <row r="186" spans="1:13" ht="13.5" customHeight="1" thickBot="1" x14ac:dyDescent="0.25">
      <c r="A186" s="506" t="s">
        <v>351</v>
      </c>
      <c r="B186" s="1822" t="s">
        <v>352</v>
      </c>
      <c r="C186" s="1822"/>
      <c r="D186" s="1823"/>
      <c r="E186" s="1824" t="s">
        <v>353</v>
      </c>
      <c r="F186" s="1822"/>
      <c r="G186" s="1825"/>
    </row>
    <row r="187" spans="1:13" ht="13.5" customHeight="1" x14ac:dyDescent="0.25">
      <c r="A187" s="146"/>
      <c r="B187" s="39" t="s">
        <v>659</v>
      </c>
      <c r="C187" s="39" t="s">
        <v>599</v>
      </c>
      <c r="D187" s="40" t="s">
        <v>600</v>
      </c>
      <c r="E187" s="27" t="s">
        <v>659</v>
      </c>
      <c r="F187" s="39" t="s">
        <v>599</v>
      </c>
      <c r="G187" s="112" t="s">
        <v>600</v>
      </c>
    </row>
    <row r="188" spans="1:13" ht="13.5" customHeight="1" x14ac:dyDescent="0.2">
      <c r="A188" s="835" t="s">
        <v>358</v>
      </c>
      <c r="B188" s="836">
        <v>4.9000000000000004</v>
      </c>
      <c r="C188" s="836">
        <v>1.5</v>
      </c>
      <c r="D188" s="837">
        <v>0.23</v>
      </c>
      <c r="E188" s="838">
        <v>6</v>
      </c>
      <c r="F188" s="836">
        <v>1.8</v>
      </c>
      <c r="G188" s="839">
        <v>0.27</v>
      </c>
    </row>
    <row r="189" spans="1:13" ht="13.5" customHeight="1" x14ac:dyDescent="0.2">
      <c r="A189" s="835" t="s">
        <v>354</v>
      </c>
      <c r="B189" s="836">
        <v>0.7</v>
      </c>
      <c r="C189" s="836">
        <v>0.9</v>
      </c>
      <c r="D189" s="837">
        <v>0.9</v>
      </c>
      <c r="E189" s="838">
        <v>1</v>
      </c>
      <c r="F189" s="836">
        <v>1</v>
      </c>
      <c r="G189" s="839">
        <v>1</v>
      </c>
    </row>
    <row r="190" spans="1:13" ht="13.5" customHeight="1" x14ac:dyDescent="0.2">
      <c r="A190" s="152" t="s">
        <v>297</v>
      </c>
      <c r="B190" s="836">
        <v>0.45</v>
      </c>
      <c r="C190" s="836">
        <v>0.45</v>
      </c>
      <c r="D190" s="837">
        <v>0.45</v>
      </c>
      <c r="E190" s="838"/>
      <c r="F190" s="836"/>
      <c r="G190" s="839"/>
    </row>
    <row r="191" spans="1:13" ht="13.5" customHeight="1" x14ac:dyDescent="0.2">
      <c r="A191" s="152" t="s">
        <v>355</v>
      </c>
      <c r="B191" s="836"/>
      <c r="C191" s="836"/>
      <c r="D191" s="837"/>
      <c r="E191" s="838">
        <v>0.3</v>
      </c>
      <c r="F191" s="836">
        <v>0.2</v>
      </c>
      <c r="G191" s="839">
        <v>0.2</v>
      </c>
    </row>
    <row r="192" spans="1:13" ht="13.5" customHeight="1" x14ac:dyDescent="0.2">
      <c r="A192" s="152" t="s">
        <v>356</v>
      </c>
      <c r="B192" s="836"/>
      <c r="C192" s="836"/>
      <c r="D192" s="837"/>
      <c r="E192" s="838">
        <v>0.3</v>
      </c>
      <c r="F192" s="836">
        <v>0.5</v>
      </c>
      <c r="G192" s="839">
        <v>0.5</v>
      </c>
    </row>
    <row r="193" spans="1:8" ht="13.5" customHeight="1" thickBot="1" x14ac:dyDescent="0.25">
      <c r="A193" s="162" t="s">
        <v>357</v>
      </c>
      <c r="B193" s="840"/>
      <c r="C193" s="840"/>
      <c r="D193" s="841"/>
      <c r="E193" s="842">
        <v>4.6999999999999999E-4</v>
      </c>
      <c r="F193" s="840">
        <v>4.6999999999999999E-4</v>
      </c>
      <c r="G193" s="843">
        <v>3.6000000000000002E-4</v>
      </c>
    </row>
    <row r="194" spans="1:8" ht="13.5" thickTop="1" x14ac:dyDescent="0.2"/>
    <row r="195" spans="1:8" ht="13.5" thickBot="1" x14ac:dyDescent="0.25"/>
    <row r="196" spans="1:8" ht="27.75" thickTop="1" thickBot="1" x14ac:dyDescent="0.45">
      <c r="A196" s="1771" t="s">
        <v>236</v>
      </c>
      <c r="B196" s="1772"/>
      <c r="C196" s="1772"/>
      <c r="D196" s="1772"/>
      <c r="E196" s="1772"/>
      <c r="F196" s="1772"/>
      <c r="G196" s="1772"/>
      <c r="H196" s="1773"/>
    </row>
    <row r="197" spans="1:8" s="6" customFormat="1" ht="14.1" customHeight="1" thickTop="1" x14ac:dyDescent="0.2">
      <c r="A197" s="1209" t="s">
        <v>255</v>
      </c>
      <c r="B197" s="1211"/>
      <c r="D197" s="1209" t="s">
        <v>214</v>
      </c>
      <c r="E197" s="1210"/>
      <c r="F197" s="1210"/>
      <c r="G197" s="1210"/>
      <c r="H197" s="1211"/>
    </row>
    <row r="198" spans="1:8" s="6" customFormat="1" ht="14.1" customHeight="1" thickBot="1" x14ac:dyDescent="0.25">
      <c r="A198" s="235" t="s">
        <v>237</v>
      </c>
      <c r="B198" s="124" t="s">
        <v>429</v>
      </c>
      <c r="D198" s="1777" t="s">
        <v>238</v>
      </c>
      <c r="E198" s="1779" t="s">
        <v>239</v>
      </c>
      <c r="F198" s="1779"/>
      <c r="G198" s="1779"/>
      <c r="H198" s="1780"/>
    </row>
    <row r="199" spans="1:8" s="6" customFormat="1" ht="14.1" customHeight="1" x14ac:dyDescent="0.2">
      <c r="A199" s="503">
        <v>0</v>
      </c>
      <c r="B199" s="828">
        <v>0</v>
      </c>
      <c r="D199" s="1778"/>
      <c r="E199" s="1781"/>
      <c r="F199" s="1781"/>
      <c r="G199" s="1781"/>
      <c r="H199" s="1782"/>
    </row>
    <row r="200" spans="1:8" s="6" customFormat="1" ht="14.1" customHeight="1" x14ac:dyDescent="0.2">
      <c r="A200" s="829">
        <v>1</v>
      </c>
      <c r="B200" s="830">
        <v>0</v>
      </c>
      <c r="D200" s="1778"/>
      <c r="E200" s="1783" t="s">
        <v>216</v>
      </c>
      <c r="F200" s="1783" t="s">
        <v>218</v>
      </c>
      <c r="G200" s="1783" t="s">
        <v>220</v>
      </c>
      <c r="H200" s="1785" t="s">
        <v>222</v>
      </c>
    </row>
    <row r="201" spans="1:8" s="6" customFormat="1" ht="14.1" customHeight="1" x14ac:dyDescent="0.2">
      <c r="A201" s="829">
        <v>1.33</v>
      </c>
      <c r="B201" s="830">
        <v>25</v>
      </c>
      <c r="D201" s="1778"/>
      <c r="E201" s="1784"/>
      <c r="F201" s="1784"/>
      <c r="G201" s="1784"/>
      <c r="H201" s="1786"/>
    </row>
    <row r="202" spans="1:8" s="6" customFormat="1" ht="14.1" customHeight="1" x14ac:dyDescent="0.2">
      <c r="A202" s="829">
        <v>1.5</v>
      </c>
      <c r="B202" s="830">
        <v>37.5</v>
      </c>
      <c r="D202" s="177">
        <v>0</v>
      </c>
      <c r="E202" s="742">
        <v>0</v>
      </c>
      <c r="F202" s="742">
        <v>0</v>
      </c>
      <c r="G202" s="742">
        <v>0</v>
      </c>
      <c r="H202" s="831">
        <v>0</v>
      </c>
    </row>
    <row r="203" spans="1:8" s="6" customFormat="1" ht="14.1" customHeight="1" x14ac:dyDescent="0.2">
      <c r="A203" s="829">
        <v>1.67</v>
      </c>
      <c r="B203" s="830">
        <v>50</v>
      </c>
      <c r="D203" s="177">
        <v>0.05</v>
      </c>
      <c r="E203" s="742">
        <v>80</v>
      </c>
      <c r="F203" s="742">
        <v>70</v>
      </c>
      <c r="G203" s="742">
        <v>60</v>
      </c>
      <c r="H203" s="831">
        <v>50</v>
      </c>
    </row>
    <row r="204" spans="1:8" s="6" customFormat="1" ht="14.1" customHeight="1" x14ac:dyDescent="0.2">
      <c r="A204" s="829">
        <v>2</v>
      </c>
      <c r="B204" s="830">
        <v>75</v>
      </c>
      <c r="D204" s="177">
        <v>0.1</v>
      </c>
      <c r="E204" s="742">
        <v>82.5</v>
      </c>
      <c r="F204" s="742">
        <v>75</v>
      </c>
      <c r="G204" s="742">
        <v>67.5</v>
      </c>
      <c r="H204" s="831">
        <v>60</v>
      </c>
    </row>
    <row r="205" spans="1:8" s="6" customFormat="1" ht="14.1" customHeight="1" x14ac:dyDescent="0.2">
      <c r="A205" s="829">
        <v>2.5</v>
      </c>
      <c r="B205" s="830">
        <v>78.3</v>
      </c>
      <c r="D205" s="177">
        <v>0.15</v>
      </c>
      <c r="E205" s="742">
        <v>85</v>
      </c>
      <c r="F205" s="742">
        <v>80</v>
      </c>
      <c r="G205" s="742">
        <v>75</v>
      </c>
      <c r="H205" s="831">
        <v>70</v>
      </c>
    </row>
    <row r="206" spans="1:8" s="6" customFormat="1" ht="14.1" customHeight="1" x14ac:dyDescent="0.2">
      <c r="A206" s="829">
        <v>3</v>
      </c>
      <c r="B206" s="830">
        <v>81.7</v>
      </c>
      <c r="D206" s="177">
        <v>0.2</v>
      </c>
      <c r="E206" s="742">
        <v>87.5</v>
      </c>
      <c r="F206" s="742">
        <v>85</v>
      </c>
      <c r="G206" s="742">
        <v>82.5</v>
      </c>
      <c r="H206" s="831">
        <v>80</v>
      </c>
    </row>
    <row r="207" spans="1:8" s="6" customFormat="1" ht="14.1" customHeight="1" thickBot="1" x14ac:dyDescent="0.25">
      <c r="A207" s="829">
        <v>3.5</v>
      </c>
      <c r="B207" s="830">
        <v>85</v>
      </c>
      <c r="D207" s="201">
        <v>0.25</v>
      </c>
      <c r="E207" s="743">
        <v>90</v>
      </c>
      <c r="F207" s="743">
        <v>90</v>
      </c>
      <c r="G207" s="743">
        <v>90</v>
      </c>
      <c r="H207" s="832">
        <v>90</v>
      </c>
    </row>
    <row r="208" spans="1:8" s="6" customFormat="1" ht="14.1" customHeight="1" thickTop="1" x14ac:dyDescent="0.2">
      <c r="A208" s="829">
        <v>4</v>
      </c>
      <c r="B208" s="830">
        <v>88.3</v>
      </c>
      <c r="D208" s="6">
        <v>7.0000000000000007E-2</v>
      </c>
      <c r="E208" s="6" t="s">
        <v>939</v>
      </c>
    </row>
    <row r="209" spans="1:8" s="6" customFormat="1" ht="14.1" customHeight="1" x14ac:dyDescent="0.2">
      <c r="A209" s="829">
        <v>4.5</v>
      </c>
      <c r="B209" s="830">
        <v>91.7</v>
      </c>
    </row>
    <row r="210" spans="1:8" s="6" customFormat="1" ht="14.1" customHeight="1" thickBot="1" x14ac:dyDescent="0.25">
      <c r="A210" s="833">
        <v>5</v>
      </c>
      <c r="B210" s="834">
        <v>95</v>
      </c>
      <c r="E210" s="6">
        <f>IF(ISBLANK($E$208),0,IF($D202&gt;0.25,90,IF($D202&gt;=0.05,(50*$D202+77.5),0)))</f>
        <v>0</v>
      </c>
      <c r="F210" s="6">
        <f>IF($D202&gt;0.25,90,IF($D202&gt;=0.05,(100*$D202+65),0))</f>
        <v>0</v>
      </c>
      <c r="G210" s="6">
        <f>IF($D202&gt;0.25,90,IF($D202&gt;=0.05,(150*$D202+52.5),0))</f>
        <v>0</v>
      </c>
      <c r="H210" s="6">
        <f>IF($D202&gt;0.25,90,IF($D202&gt;=0.05,(200*$D202+40),0))</f>
        <v>0</v>
      </c>
    </row>
    <row r="211" spans="1:8" ht="14.1" customHeight="1" thickTop="1" x14ac:dyDescent="0.2">
      <c r="E211" s="6">
        <f t="shared" ref="E211:E216" si="26">IF(ISBLANK($E$208),0,IF($D203&gt;0.25,90,IF($D203&gt;=0.05,(50*$D203+77.5),0)))</f>
        <v>80</v>
      </c>
      <c r="F211" s="6">
        <f t="shared" ref="F211:F216" si="27">IF($D203&gt;0.25,90,IF($D203&gt;=0.05,(100*$D203+65),0))</f>
        <v>70</v>
      </c>
      <c r="G211" s="6">
        <f t="shared" ref="G211:G216" si="28">IF($D203&gt;0.25,90,IF($D203&gt;=0.05,(150*$D203+52.5),0))</f>
        <v>60</v>
      </c>
      <c r="H211" s="6">
        <f t="shared" ref="H211:H216" si="29">IF($D203&gt;0.25,90,IF($D203&gt;=0.05,(200*$D203+40),0))</f>
        <v>50</v>
      </c>
    </row>
    <row r="212" spans="1:8" x14ac:dyDescent="0.2">
      <c r="E212" s="6">
        <f t="shared" si="26"/>
        <v>82.5</v>
      </c>
      <c r="F212" s="6">
        <f t="shared" si="27"/>
        <v>75</v>
      </c>
      <c r="G212" s="6">
        <f t="shared" si="28"/>
        <v>67.5</v>
      </c>
      <c r="H212" s="6">
        <f t="shared" si="29"/>
        <v>60</v>
      </c>
    </row>
    <row r="213" spans="1:8" x14ac:dyDescent="0.2">
      <c r="E213" s="6">
        <f t="shared" si="26"/>
        <v>85</v>
      </c>
      <c r="F213" s="6">
        <f t="shared" si="27"/>
        <v>80</v>
      </c>
      <c r="G213" s="6">
        <f t="shared" si="28"/>
        <v>75</v>
      </c>
      <c r="H213" s="6">
        <f t="shared" si="29"/>
        <v>70</v>
      </c>
    </row>
    <row r="214" spans="1:8" x14ac:dyDescent="0.2">
      <c r="E214" s="6">
        <f t="shared" si="26"/>
        <v>87.5</v>
      </c>
      <c r="F214" s="6">
        <f t="shared" si="27"/>
        <v>85</v>
      </c>
      <c r="G214" s="6">
        <f t="shared" si="28"/>
        <v>82.5</v>
      </c>
      <c r="H214" s="6">
        <f t="shared" si="29"/>
        <v>80</v>
      </c>
    </row>
    <row r="215" spans="1:8" x14ac:dyDescent="0.2">
      <c r="E215" s="6">
        <f t="shared" si="26"/>
        <v>90</v>
      </c>
      <c r="F215" s="6">
        <f t="shared" si="27"/>
        <v>90</v>
      </c>
      <c r="G215" s="6">
        <f t="shared" si="28"/>
        <v>90</v>
      </c>
      <c r="H215" s="6">
        <f t="shared" si="29"/>
        <v>90</v>
      </c>
    </row>
    <row r="216" spans="1:8" x14ac:dyDescent="0.2">
      <c r="E216" s="6">
        <f t="shared" si="26"/>
        <v>81</v>
      </c>
      <c r="F216" s="6">
        <f t="shared" si="27"/>
        <v>72</v>
      </c>
      <c r="G216" s="6">
        <f t="shared" si="28"/>
        <v>63</v>
      </c>
      <c r="H216" s="6">
        <f t="shared" si="29"/>
        <v>54</v>
      </c>
    </row>
    <row r="217" spans="1:8" x14ac:dyDescent="0.2">
      <c r="F217" s="6"/>
    </row>
  </sheetData>
  <customSheetViews>
    <customSheetView guid="{AAD60760-F9D5-4652-8E0C-566433032DA7}" scale="75" showRuler="0">
      <selection activeCell="C1" sqref="C1:L1"/>
      <rowBreaks count="2" manualBreakCount="2">
        <brk id="83" max="16383" man="1"/>
        <brk id="140" max="16383" man="1"/>
      </rowBreaks>
      <pageMargins left="0.25" right="0.25" top="0.25" bottom="0.5" header="0.25" footer="0.25"/>
      <pageSetup scale="68" fitToHeight="3" orientation="landscape" r:id="rId1"/>
      <headerFooter alignWithMargins="0">
        <oddFooter>&amp;CPage &amp;P of &amp;N</oddFooter>
      </headerFooter>
    </customSheetView>
  </customSheetViews>
  <mergeCells count="110">
    <mergeCell ref="J78:L78"/>
    <mergeCell ref="J79:L79"/>
    <mergeCell ref="B144:B145"/>
    <mergeCell ref="E120:F120"/>
    <mergeCell ref="J72:L72"/>
    <mergeCell ref="J73:L73"/>
    <mergeCell ref="J74:L74"/>
    <mergeCell ref="J75:L75"/>
    <mergeCell ref="J80:L80"/>
    <mergeCell ref="J81:L81"/>
    <mergeCell ref="J76:L76"/>
    <mergeCell ref="J77:L77"/>
    <mergeCell ref="A178:C178"/>
    <mergeCell ref="A175:C175"/>
    <mergeCell ref="A183:C183"/>
    <mergeCell ref="A184:C184"/>
    <mergeCell ref="I101:J101"/>
    <mergeCell ref="E101:G101"/>
    <mergeCell ref="B101:D101"/>
    <mergeCell ref="I144:K144"/>
    <mergeCell ref="A168:C168"/>
    <mergeCell ref="E144:G144"/>
    <mergeCell ref="C144:C145"/>
    <mergeCell ref="A1:B1"/>
    <mergeCell ref="C1:L1"/>
    <mergeCell ref="A2:B2"/>
    <mergeCell ref="C2:L2"/>
    <mergeCell ref="C3:L3"/>
    <mergeCell ref="C4:L4"/>
    <mergeCell ref="A6:D6"/>
    <mergeCell ref="A13:A14"/>
    <mergeCell ref="B186:D186"/>
    <mergeCell ref="E186:G186"/>
    <mergeCell ref="A185:G185"/>
    <mergeCell ref="B90:C90"/>
    <mergeCell ref="B92:C92"/>
    <mergeCell ref="A177:C177"/>
    <mergeCell ref="A182:C182"/>
    <mergeCell ref="A119:A121"/>
    <mergeCell ref="A173:C173"/>
    <mergeCell ref="A8:B8"/>
    <mergeCell ref="C8:G8"/>
    <mergeCell ref="H8:J8"/>
    <mergeCell ref="A9:B9"/>
    <mergeCell ref="C9:G9"/>
    <mergeCell ref="H9:J9"/>
    <mergeCell ref="J71:L71"/>
    <mergeCell ref="G67:H67"/>
    <mergeCell ref="H68:H69"/>
    <mergeCell ref="I67:M67"/>
    <mergeCell ref="J68:L69"/>
    <mergeCell ref="J6:M6"/>
    <mergeCell ref="K13:K14"/>
    <mergeCell ref="E6:I6"/>
    <mergeCell ref="H49:H51"/>
    <mergeCell ref="D66:M66"/>
    <mergeCell ref="B13:B14"/>
    <mergeCell ref="D47:M47"/>
    <mergeCell ref="F50:F51"/>
    <mergeCell ref="G50:G51"/>
    <mergeCell ref="D67:F67"/>
    <mergeCell ref="D13:F13"/>
    <mergeCell ref="G13:J13"/>
    <mergeCell ref="D31:J31"/>
    <mergeCell ref="A85:M85"/>
    <mergeCell ref="C47:C51"/>
    <mergeCell ref="J49:M49"/>
    <mergeCell ref="H48:M48"/>
    <mergeCell ref="E50:E51"/>
    <mergeCell ref="A66:A69"/>
    <mergeCell ref="B66:B69"/>
    <mergeCell ref="C66:C69"/>
    <mergeCell ref="D49:D51"/>
    <mergeCell ref="M68:M69"/>
    <mergeCell ref="D198:D201"/>
    <mergeCell ref="E198:H199"/>
    <mergeCell ref="E200:E201"/>
    <mergeCell ref="F200:F201"/>
    <mergeCell ref="G200:G201"/>
    <mergeCell ref="H200:H201"/>
    <mergeCell ref="D197:H197"/>
    <mergeCell ref="C119:C121"/>
    <mergeCell ref="B119:B121"/>
    <mergeCell ref="D119:K119"/>
    <mergeCell ref="A196:H196"/>
    <mergeCell ref="A167:D167"/>
    <mergeCell ref="A197:B197"/>
    <mergeCell ref="A172:C172"/>
    <mergeCell ref="A174:C174"/>
    <mergeCell ref="A176:C176"/>
    <mergeCell ref="A179:C179"/>
    <mergeCell ref="A180:C180"/>
    <mergeCell ref="A181:C181"/>
    <mergeCell ref="A31:A33"/>
    <mergeCell ref="B31:B33"/>
    <mergeCell ref="C31:C33"/>
    <mergeCell ref="B47:B51"/>
    <mergeCell ref="A47:A51"/>
    <mergeCell ref="A171:C171"/>
    <mergeCell ref="A169:C169"/>
    <mergeCell ref="A170:C170"/>
    <mergeCell ref="A165:M165"/>
    <mergeCell ref="I68:I69"/>
    <mergeCell ref="L27:M28"/>
    <mergeCell ref="D48:G48"/>
    <mergeCell ref="J70:L70"/>
    <mergeCell ref="D68:F68"/>
    <mergeCell ref="G68:G69"/>
    <mergeCell ref="E49:G49"/>
    <mergeCell ref="I49:I51"/>
  </mergeCells>
  <phoneticPr fontId="0" type="noConversion"/>
  <pageMargins left="0.25" right="0.25" top="0.25" bottom="0.5" header="0.25" footer="0.25"/>
  <pageSetup scale="68" fitToHeight="3" orientation="landscape" r:id="rId2"/>
  <headerFooter alignWithMargins="0">
    <oddFooter>&amp;CPage &amp;P of &amp;N</oddFooter>
  </headerFooter>
  <rowBreaks count="2" manualBreakCount="2">
    <brk id="83" max="16383" man="1"/>
    <brk id="1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7"/>
  <sheetViews>
    <sheetView topLeftCell="A127" zoomScale="75" workbookViewId="0">
      <selection activeCell="L177" sqref="L177"/>
    </sheetView>
  </sheetViews>
  <sheetFormatPr defaultRowHeight="12.75" x14ac:dyDescent="0.2"/>
  <cols>
    <col min="1" max="13" width="15.28515625" style="827" customWidth="1"/>
    <col min="14" max="16384" width="9.140625" style="827"/>
  </cols>
  <sheetData>
    <row r="1" spans="1:13" ht="26.25" x14ac:dyDescent="0.4">
      <c r="A1" s="1060" t="s">
        <v>593</v>
      </c>
      <c r="B1" s="1060"/>
      <c r="C1" s="1117" t="s">
        <v>717</v>
      </c>
      <c r="D1" s="1118"/>
      <c r="E1" s="1118"/>
      <c r="F1" s="1118"/>
      <c r="G1" s="1118"/>
      <c r="H1" s="1118"/>
      <c r="I1" s="1118"/>
      <c r="J1" s="1118"/>
      <c r="K1" s="1118"/>
      <c r="L1" s="1119"/>
      <c r="M1" s="498" t="s">
        <v>594</v>
      </c>
    </row>
    <row r="2" spans="1:13" ht="26.25" x14ac:dyDescent="0.4">
      <c r="A2" s="1061" t="s">
        <v>595</v>
      </c>
      <c r="B2" s="1061"/>
      <c r="C2" s="1120" t="s">
        <v>363</v>
      </c>
      <c r="D2" s="1121"/>
      <c r="E2" s="1121"/>
      <c r="F2" s="1121"/>
      <c r="G2" s="1121"/>
      <c r="H2" s="1121"/>
      <c r="I2" s="1121"/>
      <c r="J2" s="1121"/>
      <c r="K2" s="1121"/>
      <c r="L2" s="1122"/>
      <c r="M2" s="499" t="s">
        <v>596</v>
      </c>
    </row>
    <row r="3" spans="1:13" ht="26.25" x14ac:dyDescent="0.4">
      <c r="A3" s="3">
        <v>20</v>
      </c>
      <c r="B3" s="413" t="str">
        <f>FAC!B3</f>
        <v>__ __</v>
      </c>
      <c r="C3" s="1703" t="s">
        <v>511</v>
      </c>
      <c r="D3" s="1704"/>
      <c r="E3" s="1704"/>
      <c r="F3" s="1704"/>
      <c r="G3" s="1704"/>
      <c r="H3" s="1704"/>
      <c r="I3" s="1704"/>
      <c r="J3" s="1704"/>
      <c r="K3" s="1704"/>
      <c r="L3" s="1705"/>
      <c r="M3" s="499" t="s">
        <v>122</v>
      </c>
    </row>
    <row r="4" spans="1:13" ht="13.5" thickBot="1" x14ac:dyDescent="0.25">
      <c r="A4" s="5"/>
      <c r="B4" s="891"/>
      <c r="C4" s="1185"/>
      <c r="D4" s="1186"/>
      <c r="E4" s="1186"/>
      <c r="F4" s="1186"/>
      <c r="G4" s="1186"/>
      <c r="H4" s="1186"/>
      <c r="I4" s="1186"/>
      <c r="J4" s="1186"/>
      <c r="K4" s="1186"/>
      <c r="L4" s="1186"/>
      <c r="M4" s="899"/>
    </row>
    <row r="5" spans="1:13" ht="13.5" thickBot="1" x14ac:dyDescent="0.25">
      <c r="A5" s="10"/>
      <c r="B5" s="893"/>
      <c r="C5" s="894"/>
      <c r="D5" s="894"/>
      <c r="E5" s="894"/>
      <c r="F5" s="894"/>
      <c r="G5" s="894"/>
      <c r="H5" s="894"/>
      <c r="I5" s="894"/>
      <c r="J5" s="894"/>
      <c r="K5" s="893"/>
    </row>
    <row r="6" spans="1:13" ht="21" thickBot="1" x14ac:dyDescent="0.35">
      <c r="A6" s="1174" t="s">
        <v>933</v>
      </c>
      <c r="B6" s="1174"/>
      <c r="C6" s="1174"/>
      <c r="D6" s="1174"/>
      <c r="E6" s="1175" t="s">
        <v>932</v>
      </c>
      <c r="F6" s="1175"/>
      <c r="G6" s="1175"/>
      <c r="H6" s="1175"/>
      <c r="I6" s="1175"/>
      <c r="J6" s="1176" t="s">
        <v>931</v>
      </c>
      <c r="K6" s="1176"/>
      <c r="L6" s="1176"/>
      <c r="M6" s="1176"/>
    </row>
    <row r="7" spans="1:13" ht="20.25" x14ac:dyDescent="0.3">
      <c r="A7" s="85"/>
      <c r="B7" s="85"/>
      <c r="C7" s="86"/>
      <c r="D7" s="86"/>
      <c r="E7" s="86"/>
      <c r="F7" s="86"/>
      <c r="G7" s="86"/>
      <c r="H7" s="86"/>
      <c r="I7" s="86"/>
      <c r="J7" s="86"/>
      <c r="K7" s="85"/>
      <c r="L7" s="87"/>
    </row>
    <row r="8" spans="1:13" ht="21" thickBot="1" x14ac:dyDescent="0.35">
      <c r="A8" s="1177" t="s">
        <v>681</v>
      </c>
      <c r="B8" s="1177"/>
      <c r="C8" s="1187">
        <f>FAC!C8</f>
        <v>0</v>
      </c>
      <c r="D8" s="1187"/>
      <c r="E8" s="1187"/>
      <c r="F8" s="1187"/>
      <c r="G8" s="1187"/>
      <c r="H8" s="1177" t="s">
        <v>607</v>
      </c>
      <c r="I8" s="1177"/>
      <c r="J8" s="1177"/>
      <c r="K8" s="412">
        <f>FAC!K8</f>
        <v>0</v>
      </c>
      <c r="L8" s="309"/>
      <c r="M8" s="309"/>
    </row>
    <row r="9" spans="1:13" ht="21" thickBot="1" x14ac:dyDescent="0.35">
      <c r="A9" s="1177" t="s">
        <v>682</v>
      </c>
      <c r="B9" s="1177"/>
      <c r="C9" s="1187">
        <f>FAC!C9</f>
        <v>0</v>
      </c>
      <c r="D9" s="1187"/>
      <c r="E9" s="1187"/>
      <c r="F9" s="1187"/>
      <c r="G9" s="1187"/>
      <c r="H9" s="1177" t="s">
        <v>608</v>
      </c>
      <c r="I9" s="1177"/>
      <c r="J9" s="1177"/>
      <c r="K9" s="412">
        <f>FAC!K9</f>
        <v>0</v>
      </c>
      <c r="L9" s="309"/>
      <c r="M9" s="309"/>
    </row>
    <row r="11" spans="1:13" ht="20.25" x14ac:dyDescent="0.3">
      <c r="A11" s="87" t="s">
        <v>112</v>
      </c>
      <c r="B11" s="871">
        <v>90009</v>
      </c>
    </row>
    <row r="12" spans="1:13" ht="13.5" thickBot="1" x14ac:dyDescent="0.25">
      <c r="A12" s="6"/>
      <c r="B12" s="33"/>
      <c r="C12" s="33"/>
      <c r="D12" s="33"/>
      <c r="E12" s="34"/>
      <c r="F12" s="34"/>
      <c r="G12" s="33"/>
      <c r="H12" s="34"/>
      <c r="I12" s="34"/>
      <c r="J12" s="14"/>
      <c r="K12" s="6"/>
      <c r="L12" s="6"/>
      <c r="M12" s="6"/>
    </row>
    <row r="13" spans="1:13" ht="13.5" thickTop="1" x14ac:dyDescent="0.2">
      <c r="A13" s="110" t="s">
        <v>115</v>
      </c>
      <c r="B13" s="1760" t="s">
        <v>688</v>
      </c>
      <c r="C13" s="242" t="s">
        <v>689</v>
      </c>
      <c r="D13" s="262" t="s">
        <v>513</v>
      </c>
      <c r="E13" s="290" t="s">
        <v>506</v>
      </c>
      <c r="F13" s="1264" t="s">
        <v>523</v>
      </c>
      <c r="G13" s="1263"/>
      <c r="H13" s="1265"/>
      <c r="I13" s="1717" t="s">
        <v>525</v>
      </c>
      <c r="J13" s="1717"/>
      <c r="K13" s="1718"/>
      <c r="L13" s="6"/>
      <c r="M13" s="6"/>
    </row>
    <row r="14" spans="1:13" x14ac:dyDescent="0.2">
      <c r="A14" s="148" t="s">
        <v>650</v>
      </c>
      <c r="B14" s="1761"/>
      <c r="C14" s="70"/>
      <c r="D14" s="272" t="s">
        <v>514</v>
      </c>
      <c r="E14" s="21" t="s">
        <v>561</v>
      </c>
      <c r="F14" s="23" t="s">
        <v>526</v>
      </c>
      <c r="G14" s="1681" t="s">
        <v>522</v>
      </c>
      <c r="H14" s="1216"/>
      <c r="I14" s="272" t="s">
        <v>526</v>
      </c>
      <c r="J14" s="1875" t="s">
        <v>522</v>
      </c>
      <c r="K14" s="1789"/>
      <c r="L14" s="6"/>
      <c r="M14" s="6"/>
    </row>
    <row r="15" spans="1:13" ht="16.5" thickBot="1" x14ac:dyDescent="0.25">
      <c r="A15" s="250"/>
      <c r="B15" s="236" t="s">
        <v>512</v>
      </c>
      <c r="C15" s="286" t="s">
        <v>512</v>
      </c>
      <c r="D15" s="287" t="s">
        <v>515</v>
      </c>
      <c r="E15" s="548" t="s">
        <v>429</v>
      </c>
      <c r="F15" s="541" t="s">
        <v>597</v>
      </c>
      <c r="G15" s="1689" t="s">
        <v>524</v>
      </c>
      <c r="H15" s="1876"/>
      <c r="I15" s="287" t="s">
        <v>598</v>
      </c>
      <c r="J15" s="1877" t="s">
        <v>524</v>
      </c>
      <c r="K15" s="1878"/>
      <c r="L15" s="6"/>
      <c r="M15" s="6"/>
    </row>
    <row r="16" spans="1:13" x14ac:dyDescent="0.2">
      <c r="A16" s="126">
        <v>1</v>
      </c>
      <c r="B16" s="282"/>
      <c r="C16" s="546"/>
      <c r="D16" s="282"/>
      <c r="E16" s="547">
        <v>0.5</v>
      </c>
      <c r="F16" s="280"/>
      <c r="G16" s="1879" t="str">
        <f t="shared" ref="G16:G25" si="0">VLOOKUP(F16, $A$131:$E$143,2)</f>
        <v>None</v>
      </c>
      <c r="H16" s="1880"/>
      <c r="I16" s="282"/>
      <c r="J16" s="1881" t="str">
        <f t="shared" ref="J16:J25" si="1">VLOOKUP(I16, $F$131:$J$141,2)</f>
        <v>None</v>
      </c>
      <c r="K16" s="1882"/>
      <c r="L16" s="6"/>
      <c r="M16" s="6"/>
    </row>
    <row r="17" spans="1:13" x14ac:dyDescent="0.2">
      <c r="A17" s="152">
        <v>2</v>
      </c>
      <c r="B17" s="98"/>
      <c r="C17" s="96"/>
      <c r="D17" s="282"/>
      <c r="E17" s="547">
        <v>0.5</v>
      </c>
      <c r="F17" s="102"/>
      <c r="G17" s="1879" t="str">
        <f t="shared" si="0"/>
        <v>None</v>
      </c>
      <c r="H17" s="1880"/>
      <c r="I17" s="98"/>
      <c r="J17" s="1881" t="str">
        <f t="shared" si="1"/>
        <v>None</v>
      </c>
      <c r="K17" s="1882"/>
      <c r="L17" s="6"/>
      <c r="M17" s="6"/>
    </row>
    <row r="18" spans="1:13" x14ac:dyDescent="0.2">
      <c r="A18" s="152">
        <v>3</v>
      </c>
      <c r="B18" s="98"/>
      <c r="C18" s="96"/>
      <c r="D18" s="282"/>
      <c r="E18" s="547">
        <v>0.5</v>
      </c>
      <c r="F18" s="102"/>
      <c r="G18" s="1879" t="str">
        <f t="shared" si="0"/>
        <v>None</v>
      </c>
      <c r="H18" s="1880"/>
      <c r="I18" s="98"/>
      <c r="J18" s="1881" t="str">
        <f t="shared" si="1"/>
        <v>None</v>
      </c>
      <c r="K18" s="1882"/>
      <c r="L18" s="6"/>
      <c r="M18" s="6"/>
    </row>
    <row r="19" spans="1:13" x14ac:dyDescent="0.2">
      <c r="A19" s="152">
        <v>4</v>
      </c>
      <c r="B19" s="98"/>
      <c r="C19" s="96"/>
      <c r="D19" s="98"/>
      <c r="E19" s="303">
        <v>0.5</v>
      </c>
      <c r="F19" s="102"/>
      <c r="G19" s="1879" t="str">
        <f t="shared" si="0"/>
        <v>None</v>
      </c>
      <c r="H19" s="1880"/>
      <c r="I19" s="98"/>
      <c r="J19" s="1881" t="str">
        <f t="shared" si="1"/>
        <v>None</v>
      </c>
      <c r="K19" s="1882"/>
      <c r="L19" s="6"/>
      <c r="M19" s="6"/>
    </row>
    <row r="20" spans="1:13" x14ac:dyDescent="0.2">
      <c r="A20" s="152">
        <v>5</v>
      </c>
      <c r="B20" s="98"/>
      <c r="C20" s="96"/>
      <c r="D20" s="98"/>
      <c r="E20" s="303">
        <v>0.5</v>
      </c>
      <c r="F20" s="102"/>
      <c r="G20" s="1879" t="str">
        <f t="shared" si="0"/>
        <v>None</v>
      </c>
      <c r="H20" s="1880"/>
      <c r="I20" s="98"/>
      <c r="J20" s="1881" t="str">
        <f t="shared" si="1"/>
        <v>None</v>
      </c>
      <c r="K20" s="1882"/>
      <c r="L20" s="6"/>
      <c r="M20" s="6"/>
    </row>
    <row r="21" spans="1:13" x14ac:dyDescent="0.2">
      <c r="A21" s="152">
        <v>6</v>
      </c>
      <c r="B21" s="98"/>
      <c r="C21" s="96"/>
      <c r="D21" s="98"/>
      <c r="E21" s="303">
        <v>0.5</v>
      </c>
      <c r="F21" s="102"/>
      <c r="G21" s="1879" t="str">
        <f t="shared" si="0"/>
        <v>None</v>
      </c>
      <c r="H21" s="1880"/>
      <c r="I21" s="98"/>
      <c r="J21" s="1881" t="str">
        <f t="shared" si="1"/>
        <v>None</v>
      </c>
      <c r="K21" s="1882"/>
      <c r="L21" s="6"/>
      <c r="M21" s="6"/>
    </row>
    <row r="22" spans="1:13" x14ac:dyDescent="0.2">
      <c r="A22" s="152">
        <v>7</v>
      </c>
      <c r="B22" s="98"/>
      <c r="C22" s="96"/>
      <c r="D22" s="98"/>
      <c r="E22" s="303">
        <v>0.5</v>
      </c>
      <c r="F22" s="102"/>
      <c r="G22" s="1879" t="str">
        <f t="shared" si="0"/>
        <v>None</v>
      </c>
      <c r="H22" s="1880"/>
      <c r="I22" s="98"/>
      <c r="J22" s="1881" t="str">
        <f t="shared" si="1"/>
        <v>None</v>
      </c>
      <c r="K22" s="1882"/>
      <c r="L22" s="6"/>
      <c r="M22" s="6"/>
    </row>
    <row r="23" spans="1:13" x14ac:dyDescent="0.2">
      <c r="A23" s="152">
        <v>8</v>
      </c>
      <c r="B23" s="98"/>
      <c r="C23" s="96"/>
      <c r="D23" s="98"/>
      <c r="E23" s="303">
        <v>0.5</v>
      </c>
      <c r="F23" s="102"/>
      <c r="G23" s="1879" t="str">
        <f t="shared" si="0"/>
        <v>None</v>
      </c>
      <c r="H23" s="1880"/>
      <c r="I23" s="98"/>
      <c r="J23" s="1881" t="str">
        <f t="shared" si="1"/>
        <v>None</v>
      </c>
      <c r="K23" s="1882"/>
      <c r="L23" s="6"/>
      <c r="M23" s="6"/>
    </row>
    <row r="24" spans="1:13" x14ac:dyDescent="0.2">
      <c r="A24" s="152">
        <v>9</v>
      </c>
      <c r="B24" s="98"/>
      <c r="C24" s="96"/>
      <c r="D24" s="98"/>
      <c r="E24" s="303">
        <v>0.5</v>
      </c>
      <c r="F24" s="102"/>
      <c r="G24" s="1879" t="str">
        <f t="shared" si="0"/>
        <v>None</v>
      </c>
      <c r="H24" s="1880"/>
      <c r="I24" s="98"/>
      <c r="J24" s="1881" t="str">
        <f t="shared" si="1"/>
        <v>None</v>
      </c>
      <c r="K24" s="1882"/>
      <c r="L24" s="6"/>
      <c r="M24" s="6"/>
    </row>
    <row r="25" spans="1:13" ht="13.5" thickBot="1" x14ac:dyDescent="0.25">
      <c r="A25" s="162">
        <v>10</v>
      </c>
      <c r="B25" s="245"/>
      <c r="C25" s="302"/>
      <c r="D25" s="245"/>
      <c r="E25" s="304">
        <v>0.5</v>
      </c>
      <c r="F25" s="263"/>
      <c r="G25" s="1883" t="str">
        <f t="shared" si="0"/>
        <v>None</v>
      </c>
      <c r="H25" s="1884"/>
      <c r="I25" s="245"/>
      <c r="J25" s="1885" t="str">
        <f t="shared" si="1"/>
        <v>None</v>
      </c>
      <c r="K25" s="1886"/>
      <c r="L25" s="6"/>
      <c r="M25" s="6"/>
    </row>
    <row r="26" spans="1:13" ht="14.25" thickTop="1" thickBot="1" x14ac:dyDescent="0.25">
      <c r="A26" s="6"/>
      <c r="B26" s="33"/>
      <c r="C26" s="33"/>
      <c r="D26" s="33"/>
      <c r="E26" s="34"/>
      <c r="F26" s="34"/>
      <c r="G26" s="6"/>
      <c r="H26" s="6"/>
      <c r="I26" s="6"/>
      <c r="J26" s="6"/>
      <c r="K26" s="6"/>
      <c r="L26" s="6"/>
      <c r="M26" s="6"/>
    </row>
    <row r="27" spans="1:13" ht="13.5" thickTop="1" x14ac:dyDescent="0.2">
      <c r="A27" s="6"/>
      <c r="B27" s="6"/>
      <c r="C27" s="6"/>
      <c r="D27" s="33"/>
      <c r="E27" s="33"/>
      <c r="F27" s="1702" t="s">
        <v>527</v>
      </c>
      <c r="G27" s="1217"/>
      <c r="H27" s="1220"/>
      <c r="I27" s="1821" t="s">
        <v>528</v>
      </c>
      <c r="J27" s="1717"/>
      <c r="K27" s="1718"/>
      <c r="L27" s="6"/>
      <c r="M27" s="6"/>
    </row>
    <row r="28" spans="1:13" ht="13.5" thickBot="1" x14ac:dyDescent="0.25">
      <c r="A28" s="6"/>
      <c r="B28" s="6"/>
      <c r="C28" s="6"/>
      <c r="D28" s="6"/>
      <c r="E28" s="33"/>
      <c r="F28" s="306" t="s">
        <v>521</v>
      </c>
      <c r="G28" s="1833" t="s">
        <v>529</v>
      </c>
      <c r="H28" s="1889"/>
      <c r="I28" s="307" t="s">
        <v>521</v>
      </c>
      <c r="J28" s="1877" t="s">
        <v>529</v>
      </c>
      <c r="K28" s="1878"/>
      <c r="L28" s="6"/>
      <c r="M28" s="6"/>
    </row>
    <row r="29" spans="1:13" x14ac:dyDescent="0.2">
      <c r="A29" s="6"/>
      <c r="B29" s="6"/>
      <c r="C29" s="6"/>
      <c r="D29" s="6"/>
      <c r="E29" s="33"/>
      <c r="F29" s="200">
        <v>0</v>
      </c>
      <c r="G29" s="1887" t="str">
        <f t="shared" ref="G29:G41" si="2">VLOOKUP(F29, $A$131:$E$143,2)</f>
        <v>None</v>
      </c>
      <c r="H29" s="1888"/>
      <c r="I29" s="200">
        <v>0</v>
      </c>
      <c r="J29" s="1849" t="str">
        <f t="shared" ref="J29:J39" si="3">VLOOKUP(I29, $F$131:$J$141,2)</f>
        <v>None</v>
      </c>
      <c r="K29" s="1850"/>
      <c r="L29" s="6"/>
      <c r="M29" s="6"/>
    </row>
    <row r="30" spans="1:13" x14ac:dyDescent="0.2">
      <c r="A30" s="6"/>
      <c r="B30" s="33"/>
      <c r="C30" s="6"/>
      <c r="D30" s="6"/>
      <c r="E30" s="21"/>
      <c r="F30" s="152">
        <v>1</v>
      </c>
      <c r="G30" s="1871" t="str">
        <f t="shared" si="2"/>
        <v>Mine Tailings</v>
      </c>
      <c r="H30" s="1872"/>
      <c r="I30" s="270">
        <v>1</v>
      </c>
      <c r="J30" s="1851" t="str">
        <f t="shared" si="3"/>
        <v>Open Space</v>
      </c>
      <c r="K30" s="1852"/>
      <c r="L30" s="6"/>
      <c r="M30" s="6"/>
    </row>
    <row r="31" spans="1:13" x14ac:dyDescent="0.2">
      <c r="A31" s="6"/>
      <c r="B31" s="33"/>
      <c r="C31" s="6"/>
      <c r="D31" s="6"/>
      <c r="E31" s="21"/>
      <c r="F31" s="152">
        <v>2</v>
      </c>
      <c r="G31" s="1871" t="str">
        <f t="shared" si="2"/>
        <v>Abandoned Agricultural Land</v>
      </c>
      <c r="H31" s="1872"/>
      <c r="I31" s="270">
        <v>2</v>
      </c>
      <c r="J31" s="1851" t="str">
        <f t="shared" si="3"/>
        <v>Light Industrial / Mining</v>
      </c>
      <c r="K31" s="1852"/>
      <c r="L31" s="6"/>
      <c r="M31" s="6"/>
    </row>
    <row r="32" spans="1:13" x14ac:dyDescent="0.2">
      <c r="A32" s="6"/>
      <c r="B32" s="33"/>
      <c r="C32" s="6"/>
      <c r="D32" s="6"/>
      <c r="E32" s="21"/>
      <c r="F32" s="152">
        <v>3</v>
      </c>
      <c r="G32" s="1871" t="str">
        <f t="shared" si="2"/>
        <v>Construction Site</v>
      </c>
      <c r="H32" s="1872"/>
      <c r="I32" s="270">
        <v>3</v>
      </c>
      <c r="J32" s="1851" t="str">
        <f t="shared" si="3"/>
        <v>Moderate Industrial / Mining</v>
      </c>
      <c r="K32" s="1852"/>
      <c r="L32" s="6"/>
      <c r="M32" s="6"/>
    </row>
    <row r="33" spans="1:13" x14ac:dyDescent="0.2">
      <c r="A33" s="6"/>
      <c r="B33" s="33"/>
      <c r="C33" s="6"/>
      <c r="D33" s="6"/>
      <c r="E33" s="21"/>
      <c r="F33" s="152">
        <v>4</v>
      </c>
      <c r="G33" s="1871" t="str">
        <f t="shared" si="2"/>
        <v>Disturbed Desert</v>
      </c>
      <c r="H33" s="1872"/>
      <c r="I33" s="305">
        <v>4</v>
      </c>
      <c r="J33" s="1851" t="str">
        <f t="shared" si="3"/>
        <v>Heavy Industrial / Mining</v>
      </c>
      <c r="K33" s="1852"/>
      <c r="L33" s="6"/>
      <c r="M33" s="6"/>
    </row>
    <row r="34" spans="1:13" x14ac:dyDescent="0.2">
      <c r="A34" s="6"/>
      <c r="B34" s="33"/>
      <c r="C34" s="6"/>
      <c r="D34" s="6"/>
      <c r="E34" s="21"/>
      <c r="F34" s="152">
        <v>5</v>
      </c>
      <c r="G34" s="1871" t="str">
        <f t="shared" si="2"/>
        <v>Scrub Desert</v>
      </c>
      <c r="H34" s="1872"/>
      <c r="I34" s="270">
        <v>5</v>
      </c>
      <c r="J34" s="1851" t="str">
        <f t="shared" si="3"/>
        <v>User Defined</v>
      </c>
      <c r="K34" s="1852"/>
      <c r="L34" s="6"/>
      <c r="M34" s="6"/>
    </row>
    <row r="35" spans="1:13" x14ac:dyDescent="0.2">
      <c r="A35" s="6"/>
      <c r="B35" s="33"/>
      <c r="C35" s="6"/>
      <c r="D35" s="6"/>
      <c r="E35" s="21"/>
      <c r="F35" s="152">
        <v>6</v>
      </c>
      <c r="G35" s="1871" t="str">
        <f t="shared" si="2"/>
        <v>Coal Dust</v>
      </c>
      <c r="H35" s="1872"/>
      <c r="I35" s="270">
        <v>6</v>
      </c>
      <c r="J35" s="1851" t="str">
        <f t="shared" si="3"/>
        <v>User Defined</v>
      </c>
      <c r="K35" s="1852"/>
      <c r="L35" s="6"/>
      <c r="M35" s="6"/>
    </row>
    <row r="36" spans="1:13" x14ac:dyDescent="0.2">
      <c r="A36" s="6"/>
      <c r="B36" s="33"/>
      <c r="C36" s="6"/>
      <c r="D36" s="6"/>
      <c r="E36" s="21"/>
      <c r="F36" s="152">
        <v>7</v>
      </c>
      <c r="G36" s="1871" t="str">
        <f t="shared" si="2"/>
        <v>Active Agricultural Land</v>
      </c>
      <c r="H36" s="1872"/>
      <c r="I36" s="270">
        <v>7</v>
      </c>
      <c r="J36" s="1851" t="str">
        <f t="shared" si="3"/>
        <v>User Defined</v>
      </c>
      <c r="K36" s="1852"/>
      <c r="L36" s="6"/>
      <c r="M36" s="6"/>
    </row>
    <row r="37" spans="1:13" x14ac:dyDescent="0.2">
      <c r="A37" s="6"/>
      <c r="B37" s="33"/>
      <c r="C37" s="6"/>
      <c r="D37" s="6"/>
      <c r="E37" s="21"/>
      <c r="F37" s="152">
        <v>8</v>
      </c>
      <c r="G37" s="1871" t="str">
        <f t="shared" si="2"/>
        <v>Coal Pile</v>
      </c>
      <c r="H37" s="1872"/>
      <c r="I37" s="270">
        <v>8</v>
      </c>
      <c r="J37" s="1851" t="str">
        <f t="shared" si="3"/>
        <v>User Defined</v>
      </c>
      <c r="K37" s="1852"/>
      <c r="L37" s="6"/>
      <c r="M37" s="6"/>
    </row>
    <row r="38" spans="1:13" x14ac:dyDescent="0.2">
      <c r="A38" s="6"/>
      <c r="B38" s="33"/>
      <c r="C38" s="6"/>
      <c r="D38" s="6"/>
      <c r="E38" s="21"/>
      <c r="F38" s="152">
        <v>9</v>
      </c>
      <c r="G38" s="1871" t="str">
        <f t="shared" si="2"/>
        <v>User Defined</v>
      </c>
      <c r="H38" s="1872"/>
      <c r="I38" s="270">
        <v>9</v>
      </c>
      <c r="J38" s="1851" t="str">
        <f t="shared" si="3"/>
        <v>User Defined</v>
      </c>
      <c r="K38" s="1852"/>
      <c r="L38" s="6"/>
      <c r="M38" s="6"/>
    </row>
    <row r="39" spans="1:13" ht="13.5" thickBot="1" x14ac:dyDescent="0.25">
      <c r="A39" s="6"/>
      <c r="B39" s="33"/>
      <c r="C39" s="6"/>
      <c r="D39" s="6"/>
      <c r="E39" s="21"/>
      <c r="F39" s="152">
        <v>10</v>
      </c>
      <c r="G39" s="1871" t="str">
        <f t="shared" si="2"/>
        <v>User Defined</v>
      </c>
      <c r="H39" s="1872"/>
      <c r="I39" s="271">
        <v>10</v>
      </c>
      <c r="J39" s="1890" t="str">
        <f t="shared" si="3"/>
        <v>User Defined</v>
      </c>
      <c r="K39" s="1891"/>
      <c r="L39" s="6"/>
      <c r="M39" s="6"/>
    </row>
    <row r="40" spans="1:13" ht="13.5" thickTop="1" x14ac:dyDescent="0.2">
      <c r="A40" s="6"/>
      <c r="B40" s="33"/>
      <c r="C40" s="6"/>
      <c r="D40" s="6"/>
      <c r="E40" s="21"/>
      <c r="F40" s="152">
        <v>11</v>
      </c>
      <c r="G40" s="1871" t="str">
        <f t="shared" si="2"/>
        <v>User Defined</v>
      </c>
      <c r="H40" s="1872"/>
      <c r="I40" s="33"/>
      <c r="J40" s="34"/>
      <c r="K40" s="34"/>
      <c r="L40" s="6"/>
      <c r="M40" s="6"/>
    </row>
    <row r="41" spans="1:13" ht="13.5" thickBot="1" x14ac:dyDescent="0.25">
      <c r="A41" s="6"/>
      <c r="B41" s="33"/>
      <c r="C41" s="6"/>
      <c r="D41" s="6"/>
      <c r="E41" s="21"/>
      <c r="F41" s="162">
        <v>12</v>
      </c>
      <c r="G41" s="1892" t="str">
        <f t="shared" si="2"/>
        <v>User Defined</v>
      </c>
      <c r="H41" s="1893"/>
      <c r="I41" s="33"/>
      <c r="J41" s="34"/>
      <c r="K41" s="34"/>
      <c r="L41" s="6"/>
      <c r="M41" s="6"/>
    </row>
    <row r="42" spans="1:13" ht="14.25" thickTop="1" thickBot="1" x14ac:dyDescent="0.25">
      <c r="A42" s="6"/>
      <c r="B42" s="33"/>
      <c r="C42" s="6"/>
      <c r="D42" s="6"/>
      <c r="E42" s="21"/>
      <c r="F42" s="34"/>
      <c r="G42" s="34"/>
      <c r="H42" s="33"/>
      <c r="I42" s="34"/>
      <c r="J42" s="34"/>
      <c r="K42" s="6"/>
      <c r="L42" s="6"/>
      <c r="M42" s="6"/>
    </row>
    <row r="43" spans="1:13" ht="13.5" thickTop="1" x14ac:dyDescent="0.2">
      <c r="A43" s="1847" t="s">
        <v>372</v>
      </c>
      <c r="B43" s="1796" t="s">
        <v>254</v>
      </c>
      <c r="C43" s="1716" t="s">
        <v>284</v>
      </c>
      <c r="D43" s="1717"/>
      <c r="E43" s="1717"/>
      <c r="F43" s="1717"/>
      <c r="G43" s="1717"/>
      <c r="H43" s="1717"/>
      <c r="I43" s="1717"/>
      <c r="J43" s="1717"/>
      <c r="K43" s="1717"/>
      <c r="L43" s="1717"/>
      <c r="M43" s="1718"/>
    </row>
    <row r="44" spans="1:13" x14ac:dyDescent="0.2">
      <c r="A44" s="1848"/>
      <c r="B44" s="1866"/>
      <c r="C44" s="962" t="s">
        <v>434</v>
      </c>
      <c r="D44" s="1741" t="s">
        <v>459</v>
      </c>
      <c r="E44" s="1742"/>
      <c r="F44" s="1742"/>
      <c r="G44" s="1742"/>
      <c r="H44" s="1743"/>
      <c r="I44" s="561" t="s">
        <v>502</v>
      </c>
      <c r="J44" s="1741" t="s">
        <v>457</v>
      </c>
      <c r="K44" s="1742"/>
      <c r="L44" s="1742"/>
      <c r="M44" s="1789"/>
    </row>
    <row r="45" spans="1:13" s="963" customFormat="1" ht="12.75" customHeight="1" x14ac:dyDescent="0.2">
      <c r="A45" s="1848"/>
      <c r="B45" s="1866"/>
      <c r="C45" s="951" t="s">
        <v>99</v>
      </c>
      <c r="D45" s="944" t="s">
        <v>99</v>
      </c>
      <c r="E45" s="765" t="s">
        <v>684</v>
      </c>
      <c r="F45" s="1793" t="s">
        <v>748</v>
      </c>
      <c r="G45" s="1769"/>
      <c r="H45" s="1807"/>
      <c r="I45" s="951" t="s">
        <v>99</v>
      </c>
      <c r="J45" s="950" t="s">
        <v>99</v>
      </c>
      <c r="K45" s="1765" t="s">
        <v>471</v>
      </c>
      <c r="L45" s="1843"/>
      <c r="M45" s="849" t="s">
        <v>411</v>
      </c>
    </row>
    <row r="46" spans="1:13" s="963" customFormat="1" ht="26.25" thickBot="1" x14ac:dyDescent="0.25">
      <c r="A46" s="1848"/>
      <c r="B46" s="1866"/>
      <c r="C46" s="951"/>
      <c r="D46" s="944"/>
      <c r="E46" s="765" t="s">
        <v>749</v>
      </c>
      <c r="F46" s="926" t="s">
        <v>685</v>
      </c>
      <c r="G46" s="926" t="s">
        <v>690</v>
      </c>
      <c r="H46" s="964" t="s">
        <v>750</v>
      </c>
      <c r="I46" s="951"/>
      <c r="J46" s="950"/>
      <c r="K46" s="1765"/>
      <c r="L46" s="1843"/>
      <c r="M46" s="849"/>
    </row>
    <row r="47" spans="1:13" x14ac:dyDescent="0.2">
      <c r="A47" s="503">
        <f t="shared" ref="A47:A56" si="4">A16</f>
        <v>1</v>
      </c>
      <c r="B47" s="856">
        <f>B16+C16</f>
        <v>0</v>
      </c>
      <c r="C47" s="851" t="s">
        <v>458</v>
      </c>
      <c r="D47" s="744"/>
      <c r="E47" s="850"/>
      <c r="F47" s="965">
        <f>E16+(E47-(('MET-D'!$C$18*43560)/(12*365*8.3453)))/108.74</f>
        <v>-0.32194686211608503</v>
      </c>
      <c r="G47" s="279"/>
      <c r="H47" s="966">
        <f t="shared" ref="H47:H56" si="5">IF(F47&gt;G47,F47,G47)</f>
        <v>0</v>
      </c>
      <c r="I47" s="851"/>
      <c r="J47" s="744"/>
      <c r="K47" s="1744"/>
      <c r="L47" s="1746"/>
      <c r="M47" s="852"/>
    </row>
    <row r="48" spans="1:13" x14ac:dyDescent="0.2">
      <c r="A48" s="126">
        <f t="shared" si="4"/>
        <v>2</v>
      </c>
      <c r="B48" s="529">
        <f t="shared" ref="B48:B56" si="6">B17+C17</f>
        <v>0</v>
      </c>
      <c r="C48" s="562" t="s">
        <v>458</v>
      </c>
      <c r="D48" s="98"/>
      <c r="E48" s="303"/>
      <c r="F48" s="967">
        <f>E17+(E48-(('MET-D'!$C$18*43560)/(12*365*8.3453)))/108.74</f>
        <v>-0.32194686211608503</v>
      </c>
      <c r="G48" s="97"/>
      <c r="H48" s="968">
        <f t="shared" si="5"/>
        <v>0</v>
      </c>
      <c r="I48" s="562"/>
      <c r="J48" s="98"/>
      <c r="K48" s="1838"/>
      <c r="L48" s="1840"/>
      <c r="M48" s="252"/>
    </row>
    <row r="49" spans="1:13" x14ac:dyDescent="0.2">
      <c r="A49" s="126">
        <f t="shared" si="4"/>
        <v>3</v>
      </c>
      <c r="B49" s="529">
        <f t="shared" si="6"/>
        <v>0</v>
      </c>
      <c r="C49" s="562" t="s">
        <v>458</v>
      </c>
      <c r="D49" s="98"/>
      <c r="E49" s="303"/>
      <c r="F49" s="967">
        <f>E18+(E49-(('MET-D'!$C$18*43560)/(12*365*8.3453)))/108.74</f>
        <v>-0.32194686211608503</v>
      </c>
      <c r="G49" s="97"/>
      <c r="H49" s="968">
        <f t="shared" si="5"/>
        <v>0</v>
      </c>
      <c r="I49" s="562"/>
      <c r="J49" s="98"/>
      <c r="K49" s="1838"/>
      <c r="L49" s="1840"/>
      <c r="M49" s="252"/>
    </row>
    <row r="50" spans="1:13" x14ac:dyDescent="0.2">
      <c r="A50" s="126">
        <f t="shared" si="4"/>
        <v>4</v>
      </c>
      <c r="B50" s="529">
        <f t="shared" si="6"/>
        <v>0</v>
      </c>
      <c r="C50" s="562" t="s">
        <v>458</v>
      </c>
      <c r="D50" s="98"/>
      <c r="E50" s="303"/>
      <c r="F50" s="967">
        <f>E19+(E50-(('MET-D'!$C$18*43560)/(12*365*8.3453)))/108.74</f>
        <v>-0.32194686211608503</v>
      </c>
      <c r="G50" s="97"/>
      <c r="H50" s="968">
        <f t="shared" si="5"/>
        <v>0</v>
      </c>
      <c r="I50" s="562"/>
      <c r="J50" s="98"/>
      <c r="K50" s="1838"/>
      <c r="L50" s="1840"/>
      <c r="M50" s="252"/>
    </row>
    <row r="51" spans="1:13" x14ac:dyDescent="0.2">
      <c r="A51" s="126">
        <f t="shared" si="4"/>
        <v>5</v>
      </c>
      <c r="B51" s="529">
        <f t="shared" si="6"/>
        <v>0</v>
      </c>
      <c r="C51" s="562" t="s">
        <v>458</v>
      </c>
      <c r="D51" s="98"/>
      <c r="E51" s="303"/>
      <c r="F51" s="967">
        <f>E20+(E51-(('MET-D'!$C$18*43560)/(12*365*8.3453)))/108.74</f>
        <v>-0.32194686211608503</v>
      </c>
      <c r="G51" s="97"/>
      <c r="H51" s="968">
        <f t="shared" si="5"/>
        <v>0</v>
      </c>
      <c r="I51" s="562"/>
      <c r="J51" s="98"/>
      <c r="K51" s="1838"/>
      <c r="L51" s="1840"/>
      <c r="M51" s="252"/>
    </row>
    <row r="52" spans="1:13" x14ac:dyDescent="0.2">
      <c r="A52" s="126">
        <f t="shared" si="4"/>
        <v>6</v>
      </c>
      <c r="B52" s="529">
        <f t="shared" si="6"/>
        <v>0</v>
      </c>
      <c r="C52" s="562" t="s">
        <v>458</v>
      </c>
      <c r="D52" s="98"/>
      <c r="E52" s="303"/>
      <c r="F52" s="967">
        <f>E21+(E52-(('MET-D'!$C$18*43560)/(12*365*8.3453)))/108.74</f>
        <v>-0.32194686211608503</v>
      </c>
      <c r="G52" s="97"/>
      <c r="H52" s="968">
        <f t="shared" si="5"/>
        <v>0</v>
      </c>
      <c r="I52" s="562"/>
      <c r="J52" s="98"/>
      <c r="K52" s="1838"/>
      <c r="L52" s="1840"/>
      <c r="M52" s="252"/>
    </row>
    <row r="53" spans="1:13" x14ac:dyDescent="0.2">
      <c r="A53" s="126">
        <f t="shared" si="4"/>
        <v>7</v>
      </c>
      <c r="B53" s="529">
        <f t="shared" si="6"/>
        <v>0</v>
      </c>
      <c r="C53" s="562" t="s">
        <v>458</v>
      </c>
      <c r="D53" s="98"/>
      <c r="E53" s="303"/>
      <c r="F53" s="967">
        <f>E22+(E53-(('MET-D'!$C$18*43560)/(12*365*8.3453)))/108.74</f>
        <v>-0.32194686211608503</v>
      </c>
      <c r="G53" s="97"/>
      <c r="H53" s="968">
        <f t="shared" si="5"/>
        <v>0</v>
      </c>
      <c r="I53" s="562"/>
      <c r="J53" s="98"/>
      <c r="K53" s="1838"/>
      <c r="L53" s="1840"/>
      <c r="M53" s="252"/>
    </row>
    <row r="54" spans="1:13" x14ac:dyDescent="0.2">
      <c r="A54" s="126">
        <f t="shared" si="4"/>
        <v>8</v>
      </c>
      <c r="B54" s="529">
        <f t="shared" si="6"/>
        <v>0</v>
      </c>
      <c r="C54" s="562" t="s">
        <v>458</v>
      </c>
      <c r="D54" s="98"/>
      <c r="E54" s="303"/>
      <c r="F54" s="967">
        <f>E23+(E54-(('MET-D'!$C$18*43560)/(12*365*8.3453)))/108.74</f>
        <v>-0.32194686211608503</v>
      </c>
      <c r="G54" s="97"/>
      <c r="H54" s="968">
        <f t="shared" si="5"/>
        <v>0</v>
      </c>
      <c r="I54" s="562"/>
      <c r="J54" s="98"/>
      <c r="K54" s="1838"/>
      <c r="L54" s="1840"/>
      <c r="M54" s="252"/>
    </row>
    <row r="55" spans="1:13" x14ac:dyDescent="0.2">
      <c r="A55" s="126">
        <f t="shared" si="4"/>
        <v>9</v>
      </c>
      <c r="B55" s="529">
        <f t="shared" si="6"/>
        <v>0</v>
      </c>
      <c r="C55" s="562" t="s">
        <v>458</v>
      </c>
      <c r="D55" s="98"/>
      <c r="E55" s="303"/>
      <c r="F55" s="967">
        <f>E24+(E55-(('MET-D'!$C$18*43560)/(12*365*8.3453)))/108.74</f>
        <v>-0.32194686211608503</v>
      </c>
      <c r="G55" s="97"/>
      <c r="H55" s="968">
        <f t="shared" si="5"/>
        <v>0</v>
      </c>
      <c r="I55" s="562"/>
      <c r="J55" s="98"/>
      <c r="K55" s="1838"/>
      <c r="L55" s="1840"/>
      <c r="M55" s="252"/>
    </row>
    <row r="56" spans="1:13" ht="13.5" thickBot="1" x14ac:dyDescent="0.25">
      <c r="A56" s="162">
        <f t="shared" si="4"/>
        <v>10</v>
      </c>
      <c r="B56" s="759">
        <f t="shared" si="6"/>
        <v>0</v>
      </c>
      <c r="C56" s="563" t="s">
        <v>458</v>
      </c>
      <c r="D56" s="245"/>
      <c r="E56" s="304"/>
      <c r="F56" s="969">
        <f>E25+(E56-(('MET-D'!$C$18*43560)/(12*365*8.3453)))/108.74</f>
        <v>-0.32194686211608503</v>
      </c>
      <c r="G56" s="243"/>
      <c r="H56" s="970">
        <f t="shared" si="5"/>
        <v>0</v>
      </c>
      <c r="I56" s="563"/>
      <c r="J56" s="245"/>
      <c r="K56" s="1844"/>
      <c r="L56" s="1846"/>
      <c r="M56" s="254"/>
    </row>
    <row r="57" spans="1:13" ht="14.25" thickTop="1" thickBot="1" x14ac:dyDescent="0.25">
      <c r="A57" s="6"/>
      <c r="B57" s="33"/>
      <c r="C57" s="6"/>
      <c r="D57" s="6"/>
      <c r="E57" s="21"/>
      <c r="F57" s="34"/>
      <c r="G57" s="34"/>
      <c r="H57" s="33"/>
      <c r="I57" s="34"/>
      <c r="J57" s="34"/>
      <c r="K57" s="6"/>
      <c r="L57" s="6"/>
      <c r="M57" s="6"/>
    </row>
    <row r="58" spans="1:13" x14ac:dyDescent="0.2">
      <c r="A58" s="77"/>
      <c r="B58" s="77"/>
      <c r="C58" s="77"/>
      <c r="D58" s="77"/>
      <c r="E58" s="77"/>
      <c r="F58" s="545"/>
      <c r="G58" s="377"/>
      <c r="H58" s="77"/>
      <c r="I58" s="77"/>
      <c r="J58" s="77"/>
      <c r="K58" s="77"/>
      <c r="L58" s="77"/>
      <c r="M58" s="77"/>
    </row>
    <row r="59" spans="1:13" ht="33" x14ac:dyDescent="0.45">
      <c r="A59" s="1231" t="s">
        <v>592</v>
      </c>
      <c r="B59" s="1231"/>
      <c r="C59" s="1231"/>
      <c r="D59" s="1231"/>
      <c r="E59" s="1231"/>
      <c r="F59" s="1231"/>
      <c r="G59" s="1231"/>
      <c r="H59" s="1231"/>
      <c r="I59" s="1231"/>
      <c r="J59" s="1231"/>
      <c r="K59" s="1231"/>
      <c r="L59" s="1231"/>
      <c r="M59" s="1231"/>
    </row>
    <row r="60" spans="1:13" x14ac:dyDescent="0.2">
      <c r="A60" s="10"/>
      <c r="B60" s="10"/>
      <c r="C60" s="10"/>
      <c r="D60" s="10"/>
      <c r="E60" s="10"/>
      <c r="F60" s="33"/>
      <c r="G60" s="14"/>
      <c r="H60" s="10"/>
      <c r="I60" s="10"/>
      <c r="J60" s="10"/>
      <c r="K60" s="10"/>
      <c r="L60" s="10"/>
      <c r="M60" s="10"/>
    </row>
    <row r="61" spans="1:13" ht="20.25" x14ac:dyDescent="0.3">
      <c r="A61" s="87" t="s">
        <v>112</v>
      </c>
      <c r="B61" s="549">
        <f>B11</f>
        <v>90009</v>
      </c>
      <c r="C61" s="10"/>
      <c r="D61" s="10"/>
      <c r="E61" s="10"/>
      <c r="F61" s="33"/>
      <c r="G61" s="14"/>
      <c r="H61" s="10"/>
      <c r="I61" s="10"/>
      <c r="J61" s="10"/>
      <c r="K61" s="10"/>
      <c r="L61" s="10"/>
      <c r="M61" s="10"/>
    </row>
    <row r="62" spans="1:13" x14ac:dyDescent="0.2">
      <c r="A62" s="6"/>
      <c r="B62" s="6"/>
      <c r="C62" s="6"/>
      <c r="D62" s="6"/>
      <c r="E62" s="6"/>
      <c r="F62" s="6"/>
      <c r="G62" s="6"/>
      <c r="H62" s="6"/>
      <c r="I62" s="6"/>
      <c r="J62" s="6"/>
      <c r="K62" s="6"/>
      <c r="L62" s="6"/>
      <c r="M62" s="6"/>
    </row>
    <row r="63" spans="1:13" x14ac:dyDescent="0.2">
      <c r="A63" s="6"/>
      <c r="B63" s="6"/>
      <c r="C63" s="6" t="s">
        <v>923</v>
      </c>
      <c r="D63" s="6"/>
      <c r="E63" s="6"/>
      <c r="F63" s="6"/>
      <c r="G63" s="6"/>
      <c r="H63" s="6"/>
      <c r="I63" s="6"/>
      <c r="J63" s="6"/>
      <c r="K63" s="6"/>
      <c r="L63" s="6"/>
      <c r="M63" s="6"/>
    </row>
    <row r="64" spans="1:13" ht="14.25" x14ac:dyDescent="0.25">
      <c r="A64" s="6"/>
      <c r="B64" s="6"/>
      <c r="C64" s="6" t="s">
        <v>741</v>
      </c>
      <c r="D64" s="6"/>
      <c r="E64" s="6"/>
      <c r="F64" s="6"/>
      <c r="G64" s="6"/>
      <c r="H64" s="6"/>
      <c r="I64" s="6"/>
      <c r="J64" s="6"/>
      <c r="K64" s="6"/>
      <c r="L64" s="6"/>
      <c r="M64" s="6"/>
    </row>
    <row r="65" spans="1:13" ht="14.25" x14ac:dyDescent="0.25">
      <c r="A65" s="6"/>
      <c r="B65" s="6"/>
      <c r="C65" s="7" t="s">
        <v>396</v>
      </c>
      <c r="D65" s="6" t="s">
        <v>548</v>
      </c>
      <c r="E65" s="6"/>
      <c r="F65" s="6"/>
      <c r="G65" s="6" t="s">
        <v>399</v>
      </c>
      <c r="H65" s="6"/>
      <c r="I65" s="7" t="s">
        <v>119</v>
      </c>
      <c r="J65" s="6" t="s">
        <v>120</v>
      </c>
      <c r="K65" s="6"/>
      <c r="L65" s="6"/>
      <c r="M65" s="6"/>
    </row>
    <row r="66" spans="1:13" x14ac:dyDescent="0.2">
      <c r="A66" s="6"/>
      <c r="B66" s="6"/>
      <c r="C66" s="7" t="s">
        <v>545</v>
      </c>
      <c r="D66" s="6" t="s">
        <v>549</v>
      </c>
      <c r="E66" s="6"/>
      <c r="F66" s="6"/>
      <c r="G66" s="7" t="s">
        <v>551</v>
      </c>
      <c r="H66" s="55">
        <v>1</v>
      </c>
      <c r="I66" s="6"/>
      <c r="J66" s="6"/>
      <c r="K66" s="6"/>
      <c r="L66" s="6"/>
      <c r="M66" s="6"/>
    </row>
    <row r="67" spans="1:13" ht="14.25" x14ac:dyDescent="0.25">
      <c r="A67" s="6"/>
      <c r="B67" s="6"/>
      <c r="C67" s="7" t="s">
        <v>546</v>
      </c>
      <c r="D67" s="6" t="s">
        <v>550</v>
      </c>
      <c r="E67" s="6"/>
      <c r="F67" s="6"/>
      <c r="G67" s="7" t="s">
        <v>641</v>
      </c>
      <c r="H67" s="55">
        <v>0.5</v>
      </c>
      <c r="I67" s="6"/>
      <c r="J67" s="6"/>
      <c r="K67" s="6"/>
      <c r="L67" s="6"/>
      <c r="M67" s="6"/>
    </row>
    <row r="68" spans="1:13" ht="14.25" x14ac:dyDescent="0.25">
      <c r="A68" s="6"/>
      <c r="B68" s="6"/>
      <c r="C68" s="7" t="s">
        <v>601</v>
      </c>
      <c r="D68" s="6" t="s">
        <v>552</v>
      </c>
      <c r="E68" s="6"/>
      <c r="F68" s="6"/>
      <c r="G68" s="7" t="s">
        <v>644</v>
      </c>
      <c r="H68" s="55">
        <v>0.2</v>
      </c>
      <c r="I68" s="6"/>
      <c r="J68" s="6"/>
      <c r="K68" s="6"/>
      <c r="L68" s="6"/>
      <c r="M68" s="6"/>
    </row>
    <row r="69" spans="1:13" x14ac:dyDescent="0.2">
      <c r="A69" s="6"/>
      <c r="B69" s="6"/>
      <c r="C69" s="7" t="s">
        <v>547</v>
      </c>
      <c r="D69" s="6" t="s">
        <v>542</v>
      </c>
      <c r="E69" s="6"/>
      <c r="F69" s="6"/>
      <c r="G69" s="6"/>
      <c r="H69" s="6"/>
      <c r="I69" s="6"/>
      <c r="J69" s="6"/>
      <c r="K69" s="6"/>
      <c r="L69" s="6"/>
      <c r="M69" s="6"/>
    </row>
    <row r="70" spans="1:13" ht="14.25" x14ac:dyDescent="0.25">
      <c r="A70" s="6"/>
      <c r="B70" s="6"/>
      <c r="C70" s="6"/>
      <c r="D70" s="6"/>
      <c r="E70" s="6"/>
      <c r="F70" s="6"/>
      <c r="G70" s="6" t="s">
        <v>602</v>
      </c>
      <c r="H70" s="6"/>
      <c r="I70" s="6"/>
      <c r="J70" s="6"/>
      <c r="K70" s="6"/>
      <c r="L70" s="6"/>
      <c r="M70" s="6"/>
    </row>
    <row r="71" spans="1:13" ht="14.25" x14ac:dyDescent="0.25">
      <c r="A71" s="6"/>
      <c r="B71" s="6"/>
      <c r="C71" s="6"/>
      <c r="D71" s="6"/>
      <c r="E71" s="6"/>
      <c r="F71" s="6"/>
      <c r="G71" s="7" t="s">
        <v>603</v>
      </c>
      <c r="H71" s="6" t="s">
        <v>604</v>
      </c>
      <c r="I71" s="6"/>
      <c r="J71" s="6"/>
      <c r="K71" s="6"/>
      <c r="L71" s="6"/>
      <c r="M71" s="6"/>
    </row>
    <row r="72" spans="1:13" ht="13.5" thickBot="1" x14ac:dyDescent="0.25">
      <c r="A72" s="6"/>
      <c r="B72" s="6"/>
      <c r="C72" s="6"/>
      <c r="D72" s="6"/>
      <c r="E72" s="44"/>
      <c r="F72" s="6"/>
      <c r="G72" s="33"/>
      <c r="H72" s="34"/>
      <c r="I72" s="34"/>
      <c r="J72" s="14"/>
      <c r="K72" s="6"/>
      <c r="L72" s="6"/>
      <c r="M72" s="6"/>
    </row>
    <row r="73" spans="1:13" ht="13.5" thickTop="1" x14ac:dyDescent="0.2">
      <c r="A73" s="110" t="s">
        <v>115</v>
      </c>
      <c r="B73" s="1219" t="s">
        <v>431</v>
      </c>
      <c r="C73" s="1269"/>
      <c r="D73" s="1219" t="s">
        <v>544</v>
      </c>
      <c r="E73" s="1188"/>
      <c r="F73" s="1188"/>
      <c r="G73" s="1188"/>
      <c r="H73" s="1188"/>
      <c r="I73" s="1188"/>
      <c r="J73" s="1188"/>
      <c r="K73" s="1215"/>
      <c r="L73" s="6"/>
      <c r="M73" s="6"/>
    </row>
    <row r="74" spans="1:13" x14ac:dyDescent="0.2">
      <c r="A74" s="148" t="s">
        <v>650</v>
      </c>
      <c r="B74" s="1867" t="s">
        <v>688</v>
      </c>
      <c r="C74" s="1808" t="s">
        <v>686</v>
      </c>
      <c r="D74" s="203" t="s">
        <v>556</v>
      </c>
      <c r="E74" s="26" t="s">
        <v>518</v>
      </c>
      <c r="F74" s="26" t="s">
        <v>517</v>
      </c>
      <c r="G74" s="26"/>
      <c r="H74" s="24" t="s">
        <v>557</v>
      </c>
      <c r="I74" s="1666" t="s">
        <v>422</v>
      </c>
      <c r="J74" s="1666"/>
      <c r="K74" s="1667"/>
      <c r="L74" s="6"/>
      <c r="M74" s="6"/>
    </row>
    <row r="75" spans="1:13" ht="14.25" x14ac:dyDescent="0.25">
      <c r="A75" s="144"/>
      <c r="B75" s="1867"/>
      <c r="C75" s="1808"/>
      <c r="D75" s="203" t="s">
        <v>555</v>
      </c>
      <c r="E75" s="26"/>
      <c r="F75" s="26" t="s">
        <v>467</v>
      </c>
      <c r="G75" s="26"/>
      <c r="H75" s="24" t="s">
        <v>558</v>
      </c>
      <c r="I75" s="35" t="s">
        <v>391</v>
      </c>
      <c r="J75" s="35" t="s">
        <v>599</v>
      </c>
      <c r="K75" s="149" t="s">
        <v>600</v>
      </c>
      <c r="L75" s="6"/>
      <c r="M75" s="6"/>
    </row>
    <row r="76" spans="1:13" ht="14.25" x14ac:dyDescent="0.25">
      <c r="A76" s="971"/>
      <c r="B76" s="1867"/>
      <c r="C76" s="1808"/>
      <c r="D76" s="36" t="s">
        <v>605</v>
      </c>
      <c r="E76" s="35" t="s">
        <v>554</v>
      </c>
      <c r="F76" s="35" t="s">
        <v>606</v>
      </c>
      <c r="G76" s="24" t="s">
        <v>458</v>
      </c>
      <c r="H76" s="24" t="s">
        <v>543</v>
      </c>
      <c r="I76" s="37"/>
      <c r="J76" s="56"/>
      <c r="K76" s="199"/>
      <c r="L76" s="6"/>
      <c r="M76" s="6"/>
    </row>
    <row r="77" spans="1:13" ht="13.5" thickBot="1" x14ac:dyDescent="0.25">
      <c r="A77" s="971"/>
      <c r="B77" s="272" t="s">
        <v>687</v>
      </c>
      <c r="C77" s="70" t="s">
        <v>687</v>
      </c>
      <c r="D77" s="36" t="s">
        <v>516</v>
      </c>
      <c r="E77" s="35"/>
      <c r="F77" s="35" t="s">
        <v>516</v>
      </c>
      <c r="G77" s="24"/>
      <c r="H77" s="37"/>
      <c r="I77" s="24" t="s">
        <v>922</v>
      </c>
      <c r="J77" s="24" t="s">
        <v>922</v>
      </c>
      <c r="K77" s="145" t="s">
        <v>922</v>
      </c>
      <c r="L77" s="6"/>
      <c r="M77" s="6"/>
    </row>
    <row r="78" spans="1:13" x14ac:dyDescent="0.2">
      <c r="A78" s="503">
        <f t="shared" ref="A78:C86" si="7">A16</f>
        <v>1</v>
      </c>
      <c r="B78" s="550">
        <f t="shared" si="7"/>
        <v>0</v>
      </c>
      <c r="C78" s="551">
        <f t="shared" si="7"/>
        <v>0</v>
      </c>
      <c r="D78" s="853">
        <f>VLOOKUP(F16, $A$131:$E$143,5)</f>
        <v>0</v>
      </c>
      <c r="E78" s="504">
        <f>VLOOKUP(I16, $F$131:$J$141,5)</f>
        <v>0</v>
      </c>
      <c r="F78" s="504">
        <f>D78*E78</f>
        <v>0</v>
      </c>
      <c r="G78" s="552">
        <f>IF(ISERR(0.886*F78/'MET-D'!$C$15),0, 0.886*F78/'MET-D'!$C$15)</f>
        <v>0</v>
      </c>
      <c r="H78" s="552">
        <f t="shared" ref="H78:H87" si="8">IF(G78 = 0, 0, IF(G78&lt;0.3, 1.91, VLOOKUP(G78,$K$128:$L$146,2)))</f>
        <v>0</v>
      </c>
      <c r="I78" s="553">
        <f>IF(ISERROR(2.814*$H$66*(1-D16)*(('MET-D'!$C$15/$F78)^3)*$H78),0,2.814*$H$66*(1-D16)*(('MET-D'!$C$15/$F78)^3)*$H78)*2000</f>
        <v>0</v>
      </c>
      <c r="J78" s="553">
        <f>IF(ISERROR(2.814*$H$67*(1-D16)*(('MET-D'!$C$15/$F78)^3)*$H78),0,2.814*$H$67*(1-D16)*(('MET-D'!$C$15/$F78)^3)*$H78)*2000</f>
        <v>0</v>
      </c>
      <c r="K78" s="554">
        <f>IF(ISERROR(2.814*$H$68*(1-D16)*(('MET-D'!$C$15/$F78)^3)*$H78),0,2.814*$H$68*(1-D16)*(('MET-D'!$C$15/$F78)^3)*$H78)*2000</f>
        <v>0</v>
      </c>
      <c r="L78" s="6"/>
      <c r="M78" s="6"/>
    </row>
    <row r="79" spans="1:13" x14ac:dyDescent="0.2">
      <c r="A79" s="126">
        <f t="shared" si="7"/>
        <v>2</v>
      </c>
      <c r="B79" s="116">
        <f t="shared" si="7"/>
        <v>0</v>
      </c>
      <c r="C79" s="129">
        <f t="shared" si="7"/>
        <v>0</v>
      </c>
      <c r="D79" s="19">
        <f t="shared" ref="D79:D87" si="9">VLOOKUP(F17, $A$131:$E$143,5)</f>
        <v>0</v>
      </c>
      <c r="E79" s="30">
        <f t="shared" ref="E79:E87" si="10">VLOOKUP(I17, $F$131:$J$141,5)</f>
        <v>0</v>
      </c>
      <c r="F79" s="30">
        <f t="shared" ref="F79:F87" si="11">D79*E79</f>
        <v>0</v>
      </c>
      <c r="G79" s="57">
        <f>IF(ISERR(0.886*F79/'MET-D'!$C$15),0, 0.886*F79/'MET-D'!$C$15)</f>
        <v>0</v>
      </c>
      <c r="H79" s="57">
        <f t="shared" si="8"/>
        <v>0</v>
      </c>
      <c r="I79" s="368">
        <f>IF(ISERROR(2.814*$H$66*(1-D17)*(('MET-D'!$C$15/$F79)^3)*$H79),0,2.814*$H$66*(1-D17)*(('MET-D'!$C$15/$F79)^3)*$H79)*2000</f>
        <v>0</v>
      </c>
      <c r="J79" s="368">
        <f>IF(ISERROR(2.814*$H$67*(1-D17)*(('MET-D'!$C$15/$F79)^3)*$H79),0,2.814*$H$67*(1-D17)*(('MET-D'!$C$15/$F79)^3)*$H79)*2000</f>
        <v>0</v>
      </c>
      <c r="K79" s="369">
        <f>IF(ISERROR(2.814*$H$68*(1-D17)*(('MET-D'!$C$15/$F79)^3)*$H79),0,2.814*$H$68*(1-D17)*(('MET-D'!$C$15/$F79)^3)*$H79)*2000</f>
        <v>0</v>
      </c>
      <c r="L79" s="6"/>
      <c r="M79" s="6"/>
    </row>
    <row r="80" spans="1:13" x14ac:dyDescent="0.2">
      <c r="A80" s="126">
        <f t="shared" si="7"/>
        <v>3</v>
      </c>
      <c r="B80" s="116">
        <f t="shared" si="7"/>
        <v>0</v>
      </c>
      <c r="C80" s="129">
        <f t="shared" si="7"/>
        <v>0</v>
      </c>
      <c r="D80" s="19">
        <f t="shared" si="9"/>
        <v>0</v>
      </c>
      <c r="E80" s="30">
        <f t="shared" si="10"/>
        <v>0</v>
      </c>
      <c r="F80" s="30">
        <f t="shared" si="11"/>
        <v>0</v>
      </c>
      <c r="G80" s="57">
        <f>IF(ISERR(0.886*F80/'MET-D'!$C$15),0, 0.886*F80/'MET-D'!$C$15)</f>
        <v>0</v>
      </c>
      <c r="H80" s="57">
        <f t="shared" si="8"/>
        <v>0</v>
      </c>
      <c r="I80" s="368">
        <f>IF(ISERROR(2.814*$H$66*(1-D18)*(('MET-D'!$C$15/$F80)^3)*$H80),0,2.814*$H$66*(1-D18)*(('MET-D'!$C$15/$F80)^3)*$H80)*2000</f>
        <v>0</v>
      </c>
      <c r="J80" s="368">
        <f>IF(ISERROR(2.814*$H$67*(1-D18)*(('MET-D'!$C$15/$F80)^3)*$H80),0,2.814*$H$67*(1-D18)*(('MET-D'!$C$15/$F80)^3)*$H80)*2000</f>
        <v>0</v>
      </c>
      <c r="K80" s="369">
        <f>IF(ISERROR(2.814*$H$68*(1-D18)*(('MET-D'!$C$15/$F80)^3)*$H80),0,2.814*$H$68*(1-D18)*(('MET-D'!$C$15/$F80)^3)*$H80)*2000</f>
        <v>0</v>
      </c>
      <c r="L80" s="6"/>
      <c r="M80" s="6"/>
    </row>
    <row r="81" spans="1:13" x14ac:dyDescent="0.2">
      <c r="A81" s="126">
        <f t="shared" si="7"/>
        <v>4</v>
      </c>
      <c r="B81" s="116">
        <f t="shared" si="7"/>
        <v>0</v>
      </c>
      <c r="C81" s="129">
        <f t="shared" si="7"/>
        <v>0</v>
      </c>
      <c r="D81" s="19">
        <f t="shared" si="9"/>
        <v>0</v>
      </c>
      <c r="E81" s="30">
        <f t="shared" si="10"/>
        <v>0</v>
      </c>
      <c r="F81" s="30">
        <f t="shared" si="11"/>
        <v>0</v>
      </c>
      <c r="G81" s="57">
        <f>IF(ISERR(0.886*F81/'MET-D'!$C$15),0, 0.886*F81/'MET-D'!$C$15)</f>
        <v>0</v>
      </c>
      <c r="H81" s="57">
        <f t="shared" si="8"/>
        <v>0</v>
      </c>
      <c r="I81" s="368">
        <f>IF(ISERROR(2.814*$H$66*(1-D19)*(('MET-D'!$C$15/$F81)^3)*$H81),0,2.814*$H$66*(1-D19)*(('MET-D'!$C$15/$F81)^3)*$H81)*2000</f>
        <v>0</v>
      </c>
      <c r="J81" s="368">
        <f>IF(ISERROR(2.814*$H$67*(1-D19)*(('MET-D'!$C$15/$F81)^3)*$H81),0,2.814*$H$67*(1-D19)*(('MET-D'!$C$15/$F81)^3)*$H81)*2000</f>
        <v>0</v>
      </c>
      <c r="K81" s="369">
        <f>IF(ISERROR(2.814*$H$68*(1-D19)*(('MET-D'!$C$15/$F81)^3)*$H81),0,2.814*$H$68*(1-D19)*(('MET-D'!$C$15/$F81)^3)*$H81)*2000</f>
        <v>0</v>
      </c>
      <c r="L81" s="6"/>
      <c r="M81" s="6"/>
    </row>
    <row r="82" spans="1:13" x14ac:dyDescent="0.2">
      <c r="A82" s="126">
        <f t="shared" si="7"/>
        <v>5</v>
      </c>
      <c r="B82" s="116">
        <f t="shared" si="7"/>
        <v>0</v>
      </c>
      <c r="C82" s="129">
        <f t="shared" si="7"/>
        <v>0</v>
      </c>
      <c r="D82" s="19">
        <f t="shared" si="9"/>
        <v>0</v>
      </c>
      <c r="E82" s="30">
        <f t="shared" si="10"/>
        <v>0</v>
      </c>
      <c r="F82" s="30">
        <f t="shared" si="11"/>
        <v>0</v>
      </c>
      <c r="G82" s="57">
        <f>IF(ISERR(0.886*F82/'MET-D'!$C$15),0, 0.886*F82/'MET-D'!$C$15)</f>
        <v>0</v>
      </c>
      <c r="H82" s="57">
        <f t="shared" si="8"/>
        <v>0</v>
      </c>
      <c r="I82" s="368">
        <f>IF(ISERROR(2.814*$H$66*(1-D20)*(('MET-D'!$C$15/$F82)^3)*$H82),0,2.814*$H$66*(1-D20)*(('MET-D'!$C$15/$F82)^3)*$H82)*2000</f>
        <v>0</v>
      </c>
      <c r="J82" s="368">
        <f>IF(ISERROR(2.814*$H$67*(1-D20)*(('MET-D'!$C$15/$F82)^3)*$H82),0,2.814*$H$67*(1-D20)*(('MET-D'!$C$15/$F82)^3)*$H82)*2000</f>
        <v>0</v>
      </c>
      <c r="K82" s="369">
        <f>IF(ISERROR(2.814*$H$68*(1-D20)*(('MET-D'!$C$15/$F82)^3)*$H82),0,2.814*$H$68*(1-D20)*(('MET-D'!$C$15/$F82)^3)*$H82)*2000</f>
        <v>0</v>
      </c>
      <c r="L82" s="6"/>
      <c r="M82" s="6"/>
    </row>
    <row r="83" spans="1:13" x14ac:dyDescent="0.2">
      <c r="A83" s="126">
        <f t="shared" si="7"/>
        <v>6</v>
      </c>
      <c r="B83" s="116">
        <f t="shared" si="7"/>
        <v>0</v>
      </c>
      <c r="C83" s="129">
        <f t="shared" si="7"/>
        <v>0</v>
      </c>
      <c r="D83" s="19">
        <f t="shared" si="9"/>
        <v>0</v>
      </c>
      <c r="E83" s="30">
        <f t="shared" si="10"/>
        <v>0</v>
      </c>
      <c r="F83" s="30">
        <f t="shared" si="11"/>
        <v>0</v>
      </c>
      <c r="G83" s="57">
        <f>IF(ISERR(0.886*F83/'MET-D'!$C$15),0, 0.886*F83/'MET-D'!$C$15)</f>
        <v>0</v>
      </c>
      <c r="H83" s="57">
        <f t="shared" si="8"/>
        <v>0</v>
      </c>
      <c r="I83" s="368">
        <f>IF(ISERROR(2.814*$H$66*(1-D21)*(('MET-D'!$C$15/$F83)^3)*$H83),0,2.814*$H$66*(1-D21)*(('MET-D'!$C$15/$F83)^3)*$H83)*2000</f>
        <v>0</v>
      </c>
      <c r="J83" s="368">
        <f>IF(ISERROR(2.814*$H$67*(1-D21)*(('MET-D'!$C$15/$F83)^3)*$H83),0,2.814*$H$67*(1-D21)*(('MET-D'!$C$15/$F83)^3)*$H83)*2000</f>
        <v>0</v>
      </c>
      <c r="K83" s="369">
        <f>IF(ISERROR(2.814*$H$68*(1-D21)*(('MET-D'!$C$15/$F83)^3)*$H83),0,2.814*$H$68*(1-D21)*(('MET-D'!$C$15/$F83)^3)*$H83)*2000</f>
        <v>0</v>
      </c>
      <c r="L83" s="6"/>
      <c r="M83" s="6"/>
    </row>
    <row r="84" spans="1:13" x14ac:dyDescent="0.2">
      <c r="A84" s="126">
        <f t="shared" si="7"/>
        <v>7</v>
      </c>
      <c r="B84" s="116">
        <f t="shared" si="7"/>
        <v>0</v>
      </c>
      <c r="C84" s="129">
        <f t="shared" si="7"/>
        <v>0</v>
      </c>
      <c r="D84" s="19">
        <f t="shared" si="9"/>
        <v>0</v>
      </c>
      <c r="E84" s="30">
        <f t="shared" si="10"/>
        <v>0</v>
      </c>
      <c r="F84" s="30">
        <f t="shared" si="11"/>
        <v>0</v>
      </c>
      <c r="G84" s="57">
        <f>IF(ISERR(0.886*F84/'MET-D'!$C$15),0, 0.886*F84/'MET-D'!$C$15)</f>
        <v>0</v>
      </c>
      <c r="H84" s="57">
        <f t="shared" si="8"/>
        <v>0</v>
      </c>
      <c r="I84" s="368">
        <f>IF(ISERROR(2.814*$H$66*(1-D22)*(('MET-D'!$C$15/$F84)^3)*$H84),0,2.814*$H$66*(1-D22)*(('MET-D'!$C$15/$F84)^3)*$H84)*2000</f>
        <v>0</v>
      </c>
      <c r="J84" s="368">
        <f>IF(ISERROR(2.814*$H$67*(1-D22)*(('MET-D'!$C$15/$F84)^3)*$H84),0,2.814*$H$67*(1-D22)*(('MET-D'!$C$15/$F84)^3)*$H84)*2000</f>
        <v>0</v>
      </c>
      <c r="K84" s="369">
        <f>IF(ISERROR(2.814*$H$68*(1-D22)*(('MET-D'!$C$15/$F84)^3)*$H84),0,2.814*$H$68*(1-D22)*(('MET-D'!$C$15/$F84)^3)*$H84)*2000</f>
        <v>0</v>
      </c>
      <c r="L84" s="6"/>
      <c r="M84" s="6"/>
    </row>
    <row r="85" spans="1:13" x14ac:dyDescent="0.2">
      <c r="A85" s="126">
        <f t="shared" si="7"/>
        <v>8</v>
      </c>
      <c r="B85" s="116">
        <f t="shared" si="7"/>
        <v>0</v>
      </c>
      <c r="C85" s="129">
        <f t="shared" si="7"/>
        <v>0</v>
      </c>
      <c r="D85" s="19">
        <f t="shared" si="9"/>
        <v>0</v>
      </c>
      <c r="E85" s="30">
        <f t="shared" si="10"/>
        <v>0</v>
      </c>
      <c r="F85" s="30">
        <f t="shared" si="11"/>
        <v>0</v>
      </c>
      <c r="G85" s="57">
        <f>IF(ISERR(0.886*F85/'MET-D'!$C$15),0, 0.886*F85/'MET-D'!$C$15)</f>
        <v>0</v>
      </c>
      <c r="H85" s="57">
        <f t="shared" si="8"/>
        <v>0</v>
      </c>
      <c r="I85" s="368">
        <f>IF(ISERROR(2.814*$H$66*(1-D23)*(('MET-D'!$C$15/$F85)^3)*$H85),0,2.814*$H$66*(1-D23)*(('MET-D'!$C$15/$F85)^3)*$H85)*2000</f>
        <v>0</v>
      </c>
      <c r="J85" s="368">
        <f>IF(ISERROR(2.814*$H$67*(1-D23)*(('MET-D'!$C$15/$F85)^3)*$H85),0,2.814*$H$67*(1-D23)*(('MET-D'!$C$15/$F85)^3)*$H85)*2000</f>
        <v>0</v>
      </c>
      <c r="K85" s="369">
        <f>IF(ISERROR(2.814*$H$68*(1-D23)*(('MET-D'!$C$15/$F85)^3)*$H85),0,2.814*$H$68*(1-D23)*(('MET-D'!$C$15/$F85)^3)*$H85)*2000</f>
        <v>0</v>
      </c>
      <c r="L85" s="6"/>
      <c r="M85" s="6"/>
    </row>
    <row r="86" spans="1:13" x14ac:dyDescent="0.2">
      <c r="A86" s="126">
        <f t="shared" si="7"/>
        <v>9</v>
      </c>
      <c r="B86" s="116">
        <f t="shared" si="7"/>
        <v>0</v>
      </c>
      <c r="C86" s="129">
        <f t="shared" si="7"/>
        <v>0</v>
      </c>
      <c r="D86" s="19">
        <f t="shared" si="9"/>
        <v>0</v>
      </c>
      <c r="E86" s="30">
        <f t="shared" si="10"/>
        <v>0</v>
      </c>
      <c r="F86" s="30">
        <f t="shared" si="11"/>
        <v>0</v>
      </c>
      <c r="G86" s="57">
        <f>IF(ISERR(0.886*F86/'MET-D'!$C$15),0, 0.886*F86/'MET-D'!$C$15)</f>
        <v>0</v>
      </c>
      <c r="H86" s="57">
        <f t="shared" si="8"/>
        <v>0</v>
      </c>
      <c r="I86" s="368">
        <f>IF(ISERROR(2.814*$H$66*(1-D24)*(('MET-D'!$C$15/$F86)^3)*$H86),0,2.814*$H$66*(1-D24)*(('MET-D'!$C$15/$F86)^3)*$H86)*2000</f>
        <v>0</v>
      </c>
      <c r="J86" s="368">
        <f>IF(ISERROR(2.814*$H$67*(1-D24)*(('MET-D'!$C$15/$F86)^3)*$H86),0,2.814*$H$67*(1-D24)*(('MET-D'!$C$15/$F86)^3)*$H86)*2000</f>
        <v>0</v>
      </c>
      <c r="K86" s="369">
        <f>IF(ISERROR(2.814*$H$68*(1-D24)*(('MET-D'!$C$15/$F86)^3)*$H86),0,2.814*$H$68*(1-D24)*(('MET-D'!$C$15/$F86)^3)*$H86)*2000</f>
        <v>0</v>
      </c>
      <c r="L86" s="6"/>
      <c r="M86" s="6"/>
    </row>
    <row r="87" spans="1:13" ht="13.5" thickBot="1" x14ac:dyDescent="0.25">
      <c r="A87" s="538">
        <v>10</v>
      </c>
      <c r="B87" s="116">
        <f>B25</f>
        <v>0</v>
      </c>
      <c r="C87" s="857">
        <f>C25</f>
        <v>0</v>
      </c>
      <c r="D87" s="134">
        <f t="shared" si="9"/>
        <v>0</v>
      </c>
      <c r="E87" s="163">
        <f t="shared" si="10"/>
        <v>0</v>
      </c>
      <c r="F87" s="163">
        <f t="shared" si="11"/>
        <v>0</v>
      </c>
      <c r="G87" s="202">
        <f>IF(ISERR(0.886*F87/'MET-D'!$C$15),0, 0.886*F87/'MET-D'!$C$15)</f>
        <v>0</v>
      </c>
      <c r="H87" s="202">
        <f t="shared" si="8"/>
        <v>0</v>
      </c>
      <c r="I87" s="858">
        <f>IF(ISERROR(2.814*$H$66*(1-D25)*(('MET-D'!$C$15/$F87)^3)*$H87),0,2.814*$H$66*(1-D25)*(('MET-D'!$C$15/$F87)^3)*$H87)*2000</f>
        <v>0</v>
      </c>
      <c r="J87" s="858">
        <f>IF(ISERROR(2.814*$H$67*(1-D25)*(('MET-D'!$C$15/$F87)^3)*$H87),0,2.814*$H$67*(1-D25)*(('MET-D'!$C$15/$F87)^3)*$H87)*2000</f>
        <v>0</v>
      </c>
      <c r="K87" s="859">
        <f>IF(ISERROR(2.814*$H$68*(1-D25)*(('MET-D'!$C$15/$F87)^3)*$H87),0,2.814*$H$68*(1-D25)*(('MET-D'!$C$15/$F87)^3)*$H87)*2000</f>
        <v>0</v>
      </c>
      <c r="L87" s="6"/>
      <c r="M87" s="6"/>
    </row>
    <row r="88" spans="1:13" ht="14.25" thickTop="1" thickBot="1" x14ac:dyDescent="0.25">
      <c r="A88" s="6"/>
      <c r="B88" s="870" t="s">
        <v>652</v>
      </c>
      <c r="C88" s="860">
        <f>SUM(C78:C87)</f>
        <v>0</v>
      </c>
      <c r="D88" s="21"/>
      <c r="E88" s="21"/>
      <c r="F88" s="21"/>
      <c r="G88" s="58"/>
      <c r="H88" s="58"/>
      <c r="I88" s="861" t="e">
        <f>SUMPRODUCT($C78:$C87,I78:I87)/$C88</f>
        <v>#DIV/0!</v>
      </c>
      <c r="J88" s="862" t="e">
        <f>SUMPRODUCT($C78:$C87,J78:J87)/$C88</f>
        <v>#DIV/0!</v>
      </c>
      <c r="K88" s="863" t="e">
        <f>SUMPRODUCT($C78:$C87,K78:K87)/$C88</f>
        <v>#DIV/0!</v>
      </c>
      <c r="L88" s="6"/>
      <c r="M88" s="6"/>
    </row>
    <row r="89" spans="1:13" ht="13.5" thickBot="1" x14ac:dyDescent="0.25">
      <c r="A89" s="6"/>
      <c r="B89" s="207" t="s">
        <v>651</v>
      </c>
      <c r="C89" s="651">
        <f>COUNTA(B78:B87)-COUNTIF(B78:B87,0)</f>
        <v>0</v>
      </c>
      <c r="D89" s="21"/>
      <c r="E89" s="21"/>
      <c r="F89" s="21"/>
      <c r="G89" s="58"/>
      <c r="H89" s="58"/>
      <c r="I89" s="189"/>
      <c r="J89" s="189"/>
      <c r="K89" s="189"/>
      <c r="L89" s="6"/>
      <c r="M89" s="6"/>
    </row>
    <row r="90" spans="1:13" ht="14.25" thickTop="1" thickBot="1" x14ac:dyDescent="0.25">
      <c r="A90" s="6"/>
      <c r="B90" s="10"/>
      <c r="C90" s="21"/>
      <c r="D90" s="21"/>
      <c r="E90" s="21"/>
      <c r="F90" s="21"/>
      <c r="G90" s="58"/>
      <c r="H90" s="58"/>
      <c r="I90" s="59"/>
      <c r="J90" s="59"/>
      <c r="K90" s="59"/>
      <c r="L90" s="6"/>
      <c r="M90" s="6"/>
    </row>
    <row r="91" spans="1:13" ht="26.25" thickTop="1" x14ac:dyDescent="0.2">
      <c r="A91" s="855" t="s">
        <v>115</v>
      </c>
      <c r="B91" s="854" t="s">
        <v>254</v>
      </c>
      <c r="C91" s="1841" t="s">
        <v>620</v>
      </c>
      <c r="D91" s="1868"/>
      <c r="E91" s="60"/>
      <c r="F91" s="61"/>
      <c r="G91" s="61"/>
      <c r="H91" s="61"/>
      <c r="I91" s="21"/>
      <c r="J91" s="21"/>
      <c r="K91" s="21"/>
      <c r="L91" s="6"/>
      <c r="M91" s="6"/>
    </row>
    <row r="92" spans="1:13" ht="15" thickBot="1" x14ac:dyDescent="0.3">
      <c r="A92" s="235" t="s">
        <v>650</v>
      </c>
      <c r="B92" s="287" t="s">
        <v>687</v>
      </c>
      <c r="C92" s="236" t="s">
        <v>599</v>
      </c>
      <c r="D92" s="124" t="s">
        <v>600</v>
      </c>
      <c r="E92" s="61"/>
      <c r="F92" s="21"/>
      <c r="G92" s="21"/>
      <c r="H92" s="21"/>
      <c r="I92" s="21"/>
      <c r="J92" s="21"/>
      <c r="K92" s="21"/>
      <c r="L92" s="6"/>
      <c r="M92" s="6"/>
    </row>
    <row r="93" spans="1:13" x14ac:dyDescent="0.2">
      <c r="A93" s="126">
        <f t="shared" ref="A93:A101" si="12">A16</f>
        <v>1</v>
      </c>
      <c r="B93" s="115">
        <f>B16+C16</f>
        <v>0</v>
      </c>
      <c r="C93" s="28">
        <f t="shared" ref="C93:C103" si="13">IF(ISERROR(J78/$I78),0,J78/$I78)</f>
        <v>0</v>
      </c>
      <c r="D93" s="147">
        <f t="shared" ref="D93:D103" si="14">IF(ISERROR(K78/$I78),0,K78/$I78)</f>
        <v>0</v>
      </c>
      <c r="E93" s="21"/>
      <c r="F93" s="21"/>
      <c r="G93" s="58"/>
      <c r="H93" s="58"/>
      <c r="I93" s="59"/>
      <c r="J93" s="59"/>
      <c r="K93" s="59"/>
      <c r="L93" s="6"/>
      <c r="M93" s="6"/>
    </row>
    <row r="94" spans="1:13" x14ac:dyDescent="0.2">
      <c r="A94" s="152">
        <f t="shared" si="12"/>
        <v>2</v>
      </c>
      <c r="B94" s="115">
        <f t="shared" ref="B94:B102" si="15">B17+C17</f>
        <v>0</v>
      </c>
      <c r="C94" s="20">
        <f t="shared" si="13"/>
        <v>0</v>
      </c>
      <c r="D94" s="161">
        <f t="shared" si="14"/>
        <v>0</v>
      </c>
      <c r="E94" s="21"/>
      <c r="F94" s="21"/>
      <c r="G94" s="58"/>
      <c r="H94" s="58"/>
      <c r="I94" s="59"/>
      <c r="J94" s="59"/>
      <c r="K94" s="59"/>
      <c r="L94" s="6"/>
      <c r="M94" s="6"/>
    </row>
    <row r="95" spans="1:13" x14ac:dyDescent="0.2">
      <c r="A95" s="152">
        <f t="shared" si="12"/>
        <v>3</v>
      </c>
      <c r="B95" s="115">
        <f t="shared" si="15"/>
        <v>0</v>
      </c>
      <c r="C95" s="20">
        <f t="shared" si="13"/>
        <v>0</v>
      </c>
      <c r="D95" s="161">
        <f t="shared" si="14"/>
        <v>0</v>
      </c>
      <c r="E95" s="21"/>
      <c r="F95" s="21"/>
      <c r="G95" s="58"/>
      <c r="H95" s="58"/>
      <c r="I95" s="59"/>
      <c r="J95" s="59"/>
      <c r="K95" s="59"/>
      <c r="L95" s="6"/>
      <c r="M95" s="6"/>
    </row>
    <row r="96" spans="1:13" x14ac:dyDescent="0.2">
      <c r="A96" s="152">
        <f t="shared" si="12"/>
        <v>4</v>
      </c>
      <c r="B96" s="115">
        <f t="shared" si="15"/>
        <v>0</v>
      </c>
      <c r="C96" s="20">
        <f t="shared" si="13"/>
        <v>0</v>
      </c>
      <c r="D96" s="161">
        <f t="shared" si="14"/>
        <v>0</v>
      </c>
      <c r="E96" s="21"/>
      <c r="F96" s="21"/>
      <c r="G96" s="58"/>
      <c r="H96" s="58"/>
      <c r="I96" s="59"/>
      <c r="J96" s="59"/>
      <c r="K96" s="59"/>
      <c r="L96" s="6"/>
      <c r="M96" s="6"/>
    </row>
    <row r="97" spans="1:13" x14ac:dyDescent="0.2">
      <c r="A97" s="152">
        <f t="shared" si="12"/>
        <v>5</v>
      </c>
      <c r="B97" s="115">
        <f t="shared" si="15"/>
        <v>0</v>
      </c>
      <c r="C97" s="20">
        <f t="shared" si="13"/>
        <v>0</v>
      </c>
      <c r="D97" s="161">
        <f t="shared" si="14"/>
        <v>0</v>
      </c>
      <c r="E97" s="21"/>
      <c r="F97" s="21"/>
      <c r="G97" s="58"/>
      <c r="H97" s="58"/>
      <c r="I97" s="59"/>
      <c r="J97" s="59"/>
      <c r="K97" s="59"/>
      <c r="L97" s="6"/>
      <c r="M97" s="6"/>
    </row>
    <row r="98" spans="1:13" x14ac:dyDescent="0.2">
      <c r="A98" s="152">
        <f t="shared" si="12"/>
        <v>6</v>
      </c>
      <c r="B98" s="115">
        <f t="shared" si="15"/>
        <v>0</v>
      </c>
      <c r="C98" s="20">
        <f t="shared" si="13"/>
        <v>0</v>
      </c>
      <c r="D98" s="161">
        <f t="shared" si="14"/>
        <v>0</v>
      </c>
      <c r="E98" s="21"/>
      <c r="F98" s="21"/>
      <c r="G98" s="58"/>
      <c r="H98" s="58"/>
      <c r="I98" s="59"/>
      <c r="J98" s="59"/>
      <c r="K98" s="59"/>
      <c r="L98" s="6"/>
      <c r="M98" s="6"/>
    </row>
    <row r="99" spans="1:13" x14ac:dyDescent="0.2">
      <c r="A99" s="152">
        <f t="shared" si="12"/>
        <v>7</v>
      </c>
      <c r="B99" s="115">
        <f t="shared" si="15"/>
        <v>0</v>
      </c>
      <c r="C99" s="20">
        <f t="shared" si="13"/>
        <v>0</v>
      </c>
      <c r="D99" s="161">
        <f t="shared" si="14"/>
        <v>0</v>
      </c>
      <c r="E99" s="21"/>
      <c r="F99" s="21"/>
      <c r="G99" s="58"/>
      <c r="H99" s="58"/>
      <c r="I99" s="59"/>
      <c r="J99" s="59"/>
      <c r="K99" s="59"/>
      <c r="L99" s="6"/>
      <c r="M99" s="6"/>
    </row>
    <row r="100" spans="1:13" x14ac:dyDescent="0.2">
      <c r="A100" s="152">
        <f t="shared" si="12"/>
        <v>8</v>
      </c>
      <c r="B100" s="115">
        <f t="shared" si="15"/>
        <v>0</v>
      </c>
      <c r="C100" s="20">
        <f t="shared" si="13"/>
        <v>0</v>
      </c>
      <c r="D100" s="161">
        <f t="shared" si="14"/>
        <v>0</v>
      </c>
      <c r="E100" s="21"/>
      <c r="F100" s="21"/>
      <c r="G100" s="58"/>
      <c r="H100" s="58"/>
      <c r="I100" s="59"/>
      <c r="J100" s="59"/>
      <c r="K100" s="59"/>
      <c r="L100" s="6"/>
      <c r="M100" s="6"/>
    </row>
    <row r="101" spans="1:13" x14ac:dyDescent="0.2">
      <c r="A101" s="152">
        <f t="shared" si="12"/>
        <v>9</v>
      </c>
      <c r="B101" s="115">
        <f t="shared" si="15"/>
        <v>0</v>
      </c>
      <c r="C101" s="20">
        <f t="shared" si="13"/>
        <v>0</v>
      </c>
      <c r="D101" s="161">
        <f t="shared" si="14"/>
        <v>0</v>
      </c>
      <c r="E101" s="21"/>
      <c r="F101" s="21"/>
      <c r="G101" s="58"/>
      <c r="H101" s="58"/>
      <c r="I101" s="59"/>
      <c r="J101" s="59"/>
      <c r="K101" s="59"/>
      <c r="L101" s="6"/>
      <c r="M101" s="6"/>
    </row>
    <row r="102" spans="1:13" ht="13.5" thickBot="1" x14ac:dyDescent="0.25">
      <c r="A102" s="162">
        <v>10</v>
      </c>
      <c r="B102" s="115">
        <f t="shared" si="15"/>
        <v>0</v>
      </c>
      <c r="C102" s="204">
        <f t="shared" si="13"/>
        <v>0</v>
      </c>
      <c r="D102" s="164">
        <f t="shared" si="14"/>
        <v>0</v>
      </c>
      <c r="E102" s="21"/>
      <c r="F102" s="21"/>
      <c r="G102" s="58"/>
      <c r="H102" s="58"/>
      <c r="I102" s="59"/>
      <c r="J102" s="59"/>
      <c r="K102" s="59"/>
      <c r="L102" s="6"/>
      <c r="M102" s="6"/>
    </row>
    <row r="103" spans="1:13" ht="14.25" thickTop="1" thickBot="1" x14ac:dyDescent="0.25">
      <c r="A103" s="6"/>
      <c r="B103" s="869" t="s">
        <v>652</v>
      </c>
      <c r="C103" s="872">
        <f t="shared" si="13"/>
        <v>0</v>
      </c>
      <c r="D103" s="873">
        <f t="shared" si="14"/>
        <v>0</v>
      </c>
      <c r="E103" s="21"/>
      <c r="F103" s="21"/>
      <c r="G103" s="58"/>
      <c r="H103" s="58"/>
      <c r="I103" s="59"/>
      <c r="J103" s="59"/>
      <c r="K103" s="59"/>
      <c r="L103" s="6"/>
      <c r="M103" s="6"/>
    </row>
    <row r="104" spans="1:13" ht="13.5" thickTop="1" x14ac:dyDescent="0.2">
      <c r="A104" s="6"/>
      <c r="B104" s="10"/>
      <c r="C104" s="21"/>
      <c r="D104" s="21"/>
      <c r="E104" s="21"/>
      <c r="F104" s="21"/>
      <c r="G104" s="58"/>
      <c r="H104" s="58"/>
      <c r="I104" s="59"/>
      <c r="J104" s="59"/>
      <c r="K104" s="59"/>
      <c r="L104" s="6"/>
      <c r="M104" s="6"/>
    </row>
    <row r="105" spans="1:13" ht="13.5" thickBot="1" x14ac:dyDescent="0.25">
      <c r="A105" s="6"/>
      <c r="B105" s="10"/>
      <c r="C105" s="21"/>
      <c r="D105" s="21"/>
      <c r="E105" s="21"/>
      <c r="F105" s="21"/>
      <c r="G105" s="58"/>
      <c r="H105" s="58"/>
      <c r="I105" s="59"/>
      <c r="J105" s="59"/>
      <c r="K105" s="59"/>
      <c r="L105" s="6"/>
      <c r="M105" s="6"/>
    </row>
    <row r="106" spans="1:13" ht="26.25" thickTop="1" x14ac:dyDescent="0.2">
      <c r="A106" s="110" t="s">
        <v>115</v>
      </c>
      <c r="B106" s="854" t="s">
        <v>254</v>
      </c>
      <c r="C106" s="1664" t="s">
        <v>410</v>
      </c>
      <c r="D106" s="1665"/>
      <c r="E106" s="1219" t="s">
        <v>894</v>
      </c>
      <c r="F106" s="1188"/>
      <c r="G106" s="1215"/>
      <c r="H106" s="14"/>
      <c r="I106" s="1214" t="s">
        <v>409</v>
      </c>
      <c r="J106" s="1188"/>
      <c r="K106" s="1215"/>
      <c r="L106" s="6"/>
      <c r="M106" s="6"/>
    </row>
    <row r="107" spans="1:13" ht="15" thickBot="1" x14ac:dyDescent="0.3">
      <c r="A107" s="235" t="s">
        <v>650</v>
      </c>
      <c r="B107" s="540" t="s">
        <v>687</v>
      </c>
      <c r="C107" s="560" t="s">
        <v>436</v>
      </c>
      <c r="D107" s="540" t="s">
        <v>470</v>
      </c>
      <c r="E107" s="316" t="s">
        <v>391</v>
      </c>
      <c r="F107" s="123" t="s">
        <v>599</v>
      </c>
      <c r="G107" s="124" t="s">
        <v>600</v>
      </c>
      <c r="H107" s="15"/>
      <c r="I107" s="235" t="s">
        <v>391</v>
      </c>
      <c r="J107" s="123" t="s">
        <v>599</v>
      </c>
      <c r="K107" s="124" t="s">
        <v>600</v>
      </c>
      <c r="L107" s="6"/>
      <c r="M107" s="6"/>
    </row>
    <row r="108" spans="1:13" x14ac:dyDescent="0.2">
      <c r="A108" s="126">
        <f t="shared" ref="A108:A116" si="16">A16</f>
        <v>1</v>
      </c>
      <c r="B108" s="555">
        <f>B16+C16</f>
        <v>0</v>
      </c>
      <c r="C108" s="556" t="str">
        <f t="shared" ref="C108:C117" si="17">IF(C47="x", "None", IF(D47="x","Water Spray",IF(I47="x","WindScreens",IF(J47="x",K47,"None"))))</f>
        <v>None</v>
      </c>
      <c r="D108" s="281">
        <f t="shared" ref="D108:D117" si="18">IF(C47="x", 0, IF(D47="x",(IF(H47/E16&gt;5, 95, IF(H47/E16&gt;2, (20*(H47/E16)+185)/3, IF(H47/E16&gt;1,(75*(H47/E16)-75),0)))),IF(I47="x",75,IF(J47="x",M47,0))))</f>
        <v>0</v>
      </c>
      <c r="E108" s="557">
        <f t="shared" ref="E108:E117" si="19">I78*(1-$D108/100)</f>
        <v>0</v>
      </c>
      <c r="F108" s="558">
        <f t="shared" ref="F108:F117" si="20">J78*(1-$D108/100)</f>
        <v>0</v>
      </c>
      <c r="G108" s="559">
        <f t="shared" ref="G108:G117" si="21">K78*(1-$D108/100)</f>
        <v>0</v>
      </c>
      <c r="H108" s="58"/>
      <c r="I108" s="564">
        <f t="shared" ref="I108:I117" si="22">IF(ISERR($C78*E108), 0,$C78*E108)/2000</f>
        <v>0</v>
      </c>
      <c r="J108" s="426">
        <f t="shared" ref="J108:J117" si="23">IF(ISERR($C78*F108), 0,$C78*F108)/2000</f>
        <v>0</v>
      </c>
      <c r="K108" s="565">
        <f t="shared" ref="K108:K117" si="24">IF(ISERR($C78*G108), 0,$C78*G108)/2000</f>
        <v>0</v>
      </c>
      <c r="L108" s="6"/>
      <c r="M108" s="6"/>
    </row>
    <row r="109" spans="1:13" x14ac:dyDescent="0.2">
      <c r="A109" s="152">
        <f t="shared" si="16"/>
        <v>2</v>
      </c>
      <c r="B109" s="555">
        <f t="shared" ref="B109:B117" si="25">B17+C17</f>
        <v>0</v>
      </c>
      <c r="C109" s="556" t="str">
        <f t="shared" si="17"/>
        <v>None</v>
      </c>
      <c r="D109" s="281">
        <f t="shared" si="18"/>
        <v>0</v>
      </c>
      <c r="E109" s="370">
        <f t="shared" si="19"/>
        <v>0</v>
      </c>
      <c r="F109" s="371">
        <f t="shared" si="20"/>
        <v>0</v>
      </c>
      <c r="G109" s="372">
        <f t="shared" si="21"/>
        <v>0</v>
      </c>
      <c r="H109" s="58"/>
      <c r="I109" s="564">
        <f t="shared" si="22"/>
        <v>0</v>
      </c>
      <c r="J109" s="426">
        <f t="shared" si="23"/>
        <v>0</v>
      </c>
      <c r="K109" s="565">
        <f t="shared" si="24"/>
        <v>0</v>
      </c>
      <c r="L109" s="6"/>
      <c r="M109" s="6"/>
    </row>
    <row r="110" spans="1:13" x14ac:dyDescent="0.2">
      <c r="A110" s="152">
        <f t="shared" si="16"/>
        <v>3</v>
      </c>
      <c r="B110" s="555">
        <f t="shared" si="25"/>
        <v>0</v>
      </c>
      <c r="C110" s="556" t="str">
        <f t="shared" si="17"/>
        <v>None</v>
      </c>
      <c r="D110" s="281">
        <f t="shared" si="18"/>
        <v>0</v>
      </c>
      <c r="E110" s="370">
        <f t="shared" si="19"/>
        <v>0</v>
      </c>
      <c r="F110" s="371">
        <f t="shared" si="20"/>
        <v>0</v>
      </c>
      <c r="G110" s="372">
        <f t="shared" si="21"/>
        <v>0</v>
      </c>
      <c r="H110" s="58"/>
      <c r="I110" s="564">
        <f t="shared" si="22"/>
        <v>0</v>
      </c>
      <c r="J110" s="426">
        <f t="shared" si="23"/>
        <v>0</v>
      </c>
      <c r="K110" s="565">
        <f t="shared" si="24"/>
        <v>0</v>
      </c>
      <c r="L110" s="6"/>
      <c r="M110" s="6"/>
    </row>
    <row r="111" spans="1:13" x14ac:dyDescent="0.2">
      <c r="A111" s="152">
        <f t="shared" si="16"/>
        <v>4</v>
      </c>
      <c r="B111" s="555">
        <f t="shared" si="25"/>
        <v>0</v>
      </c>
      <c r="C111" s="556" t="str">
        <f t="shared" si="17"/>
        <v>None</v>
      </c>
      <c r="D111" s="281">
        <f t="shared" si="18"/>
        <v>0</v>
      </c>
      <c r="E111" s="370">
        <f t="shared" si="19"/>
        <v>0</v>
      </c>
      <c r="F111" s="371">
        <f t="shared" si="20"/>
        <v>0</v>
      </c>
      <c r="G111" s="372">
        <f t="shared" si="21"/>
        <v>0</v>
      </c>
      <c r="H111" s="58"/>
      <c r="I111" s="564">
        <f t="shared" si="22"/>
        <v>0</v>
      </c>
      <c r="J111" s="426">
        <f t="shared" si="23"/>
        <v>0</v>
      </c>
      <c r="K111" s="565">
        <f t="shared" si="24"/>
        <v>0</v>
      </c>
      <c r="L111" s="6"/>
      <c r="M111" s="6"/>
    </row>
    <row r="112" spans="1:13" x14ac:dyDescent="0.2">
      <c r="A112" s="152">
        <f t="shared" si="16"/>
        <v>5</v>
      </c>
      <c r="B112" s="555">
        <f t="shared" si="25"/>
        <v>0</v>
      </c>
      <c r="C112" s="556" t="str">
        <f t="shared" si="17"/>
        <v>None</v>
      </c>
      <c r="D112" s="281">
        <f t="shared" si="18"/>
        <v>0</v>
      </c>
      <c r="E112" s="370">
        <f t="shared" si="19"/>
        <v>0</v>
      </c>
      <c r="F112" s="371">
        <f t="shared" si="20"/>
        <v>0</v>
      </c>
      <c r="G112" s="372">
        <f t="shared" si="21"/>
        <v>0</v>
      </c>
      <c r="H112" s="58"/>
      <c r="I112" s="564">
        <f t="shared" si="22"/>
        <v>0</v>
      </c>
      <c r="J112" s="426">
        <f t="shared" si="23"/>
        <v>0</v>
      </c>
      <c r="K112" s="565">
        <f t="shared" si="24"/>
        <v>0</v>
      </c>
      <c r="L112" s="6"/>
      <c r="M112" s="6"/>
    </row>
    <row r="113" spans="1:14" x14ac:dyDescent="0.2">
      <c r="A113" s="152">
        <f t="shared" si="16"/>
        <v>6</v>
      </c>
      <c r="B113" s="555">
        <f t="shared" si="25"/>
        <v>0</v>
      </c>
      <c r="C113" s="556" t="str">
        <f t="shared" si="17"/>
        <v>None</v>
      </c>
      <c r="D113" s="281">
        <f t="shared" si="18"/>
        <v>0</v>
      </c>
      <c r="E113" s="370">
        <f t="shared" si="19"/>
        <v>0</v>
      </c>
      <c r="F113" s="371">
        <f t="shared" si="20"/>
        <v>0</v>
      </c>
      <c r="G113" s="372">
        <f t="shared" si="21"/>
        <v>0</v>
      </c>
      <c r="H113" s="58"/>
      <c r="I113" s="564">
        <f t="shared" si="22"/>
        <v>0</v>
      </c>
      <c r="J113" s="426">
        <f t="shared" si="23"/>
        <v>0</v>
      </c>
      <c r="K113" s="565">
        <f t="shared" si="24"/>
        <v>0</v>
      </c>
      <c r="L113" s="6"/>
      <c r="M113" s="6"/>
    </row>
    <row r="114" spans="1:14" x14ac:dyDescent="0.2">
      <c r="A114" s="152">
        <f t="shared" si="16"/>
        <v>7</v>
      </c>
      <c r="B114" s="555">
        <f t="shared" si="25"/>
        <v>0</v>
      </c>
      <c r="C114" s="556" t="str">
        <f t="shared" si="17"/>
        <v>None</v>
      </c>
      <c r="D114" s="281">
        <f t="shared" si="18"/>
        <v>0</v>
      </c>
      <c r="E114" s="370">
        <f t="shared" si="19"/>
        <v>0</v>
      </c>
      <c r="F114" s="371">
        <f t="shared" si="20"/>
        <v>0</v>
      </c>
      <c r="G114" s="372">
        <f t="shared" si="21"/>
        <v>0</v>
      </c>
      <c r="H114" s="58"/>
      <c r="I114" s="564">
        <f t="shared" si="22"/>
        <v>0</v>
      </c>
      <c r="J114" s="426">
        <f t="shared" si="23"/>
        <v>0</v>
      </c>
      <c r="K114" s="565">
        <f t="shared" si="24"/>
        <v>0</v>
      </c>
      <c r="L114" s="6"/>
      <c r="M114" s="6"/>
    </row>
    <row r="115" spans="1:14" x14ac:dyDescent="0.2">
      <c r="A115" s="152">
        <f t="shared" si="16"/>
        <v>8</v>
      </c>
      <c r="B115" s="555">
        <f t="shared" si="25"/>
        <v>0</v>
      </c>
      <c r="C115" s="556" t="str">
        <f t="shared" si="17"/>
        <v>None</v>
      </c>
      <c r="D115" s="281">
        <f t="shared" si="18"/>
        <v>0</v>
      </c>
      <c r="E115" s="370">
        <f t="shared" si="19"/>
        <v>0</v>
      </c>
      <c r="F115" s="371">
        <f t="shared" si="20"/>
        <v>0</v>
      </c>
      <c r="G115" s="372">
        <f t="shared" si="21"/>
        <v>0</v>
      </c>
      <c r="H115" s="58"/>
      <c r="I115" s="564">
        <f t="shared" si="22"/>
        <v>0</v>
      </c>
      <c r="J115" s="426">
        <f t="shared" si="23"/>
        <v>0</v>
      </c>
      <c r="K115" s="565">
        <f t="shared" si="24"/>
        <v>0</v>
      </c>
      <c r="L115" s="6"/>
      <c r="M115" s="6"/>
    </row>
    <row r="116" spans="1:14" x14ac:dyDescent="0.2">
      <c r="A116" s="152">
        <f t="shared" si="16"/>
        <v>9</v>
      </c>
      <c r="B116" s="555">
        <f t="shared" si="25"/>
        <v>0</v>
      </c>
      <c r="C116" s="556" t="str">
        <f t="shared" si="17"/>
        <v>None</v>
      </c>
      <c r="D116" s="281">
        <f t="shared" si="18"/>
        <v>0</v>
      </c>
      <c r="E116" s="370">
        <f t="shared" si="19"/>
        <v>0</v>
      </c>
      <c r="F116" s="371">
        <f t="shared" si="20"/>
        <v>0</v>
      </c>
      <c r="G116" s="372">
        <f t="shared" si="21"/>
        <v>0</v>
      </c>
      <c r="H116" s="58"/>
      <c r="I116" s="564">
        <f t="shared" si="22"/>
        <v>0</v>
      </c>
      <c r="J116" s="426">
        <f t="shared" si="23"/>
        <v>0</v>
      </c>
      <c r="K116" s="565">
        <f t="shared" si="24"/>
        <v>0</v>
      </c>
      <c r="L116" s="6"/>
      <c r="M116" s="6"/>
    </row>
    <row r="117" spans="1:14" ht="13.5" thickBot="1" x14ac:dyDescent="0.25">
      <c r="A117" s="162">
        <v>10</v>
      </c>
      <c r="B117" s="244">
        <f t="shared" si="25"/>
        <v>0</v>
      </c>
      <c r="C117" s="556" t="str">
        <f t="shared" si="17"/>
        <v>None</v>
      </c>
      <c r="D117" s="281">
        <f t="shared" si="18"/>
        <v>0</v>
      </c>
      <c r="E117" s="373">
        <f t="shared" si="19"/>
        <v>0</v>
      </c>
      <c r="F117" s="374">
        <f t="shared" si="20"/>
        <v>0</v>
      </c>
      <c r="G117" s="375">
        <f t="shared" si="21"/>
        <v>0</v>
      </c>
      <c r="H117" s="58"/>
      <c r="I117" s="566">
        <f t="shared" si="22"/>
        <v>0</v>
      </c>
      <c r="J117" s="314">
        <f t="shared" si="23"/>
        <v>0</v>
      </c>
      <c r="K117" s="567">
        <f t="shared" si="24"/>
        <v>0</v>
      </c>
      <c r="L117" s="6"/>
      <c r="M117" s="6"/>
    </row>
    <row r="118" spans="1:14" ht="14.25" thickTop="1" thickBot="1" x14ac:dyDescent="0.25">
      <c r="A118" s="6"/>
      <c r="B118" s="10"/>
      <c r="C118" s="869" t="s">
        <v>652</v>
      </c>
      <c r="D118" s="864" t="e">
        <f>SUMPRODUCT($C78:$C87,D108:D117)/$C88</f>
        <v>#DIV/0!</v>
      </c>
      <c r="E118" s="865" t="e">
        <f>SUMPRODUCT($C78:$C87,E108:E117)/$C88</f>
        <v>#DIV/0!</v>
      </c>
      <c r="F118" s="865" t="e">
        <f>SUMPRODUCT($C78:$C87,F108:F117)/$C88</f>
        <v>#DIV/0!</v>
      </c>
      <c r="G118" s="866" t="e">
        <f>SUMPRODUCT($C78:$C87,G108:G117)/$C88</f>
        <v>#DIV/0!</v>
      </c>
      <c r="H118" s="58"/>
      <c r="I118" s="84"/>
      <c r="J118" s="84"/>
      <c r="K118" s="84"/>
      <c r="L118" s="6"/>
      <c r="M118" s="6"/>
    </row>
    <row r="119" spans="1:14" ht="14.25" thickTop="1" thickBot="1" x14ac:dyDescent="0.25">
      <c r="A119" s="6"/>
      <c r="B119" s="10"/>
      <c r="C119" s="21"/>
      <c r="D119" s="21"/>
      <c r="E119" s="21"/>
      <c r="F119" s="21"/>
      <c r="G119" s="58"/>
      <c r="H119" s="58"/>
      <c r="I119" s="568"/>
      <c r="J119" s="568"/>
      <c r="K119" s="568"/>
      <c r="L119" s="6"/>
      <c r="M119" s="6"/>
    </row>
    <row r="120" spans="1:14" ht="14.25" thickTop="1" thickBot="1" x14ac:dyDescent="0.25">
      <c r="A120" s="6"/>
      <c r="B120" s="10"/>
      <c r="C120" s="21"/>
      <c r="D120" s="21"/>
      <c r="E120" s="21"/>
      <c r="F120" s="21"/>
      <c r="G120" s="58"/>
      <c r="H120" s="205" t="s">
        <v>645</v>
      </c>
      <c r="I120" s="867">
        <f>SUM(I108:I119)</f>
        <v>0</v>
      </c>
      <c r="J120" s="867">
        <f>SUM(J108:J119)</f>
        <v>0</v>
      </c>
      <c r="K120" s="868">
        <f>SUM(K108:K119)</f>
        <v>0</v>
      </c>
      <c r="L120" s="6"/>
      <c r="M120" s="6"/>
    </row>
    <row r="121" spans="1:14" ht="14.25" thickTop="1" thickBot="1" x14ac:dyDescent="0.25"/>
    <row r="122" spans="1:14" ht="13.5" thickBot="1" x14ac:dyDescent="0.25">
      <c r="A122" s="896"/>
      <c r="B122" s="897"/>
      <c r="C122" s="897"/>
      <c r="D122" s="897"/>
      <c r="E122" s="897"/>
      <c r="F122" s="897"/>
      <c r="G122" s="897"/>
      <c r="H122" s="897"/>
      <c r="I122" s="897"/>
      <c r="J122" s="897"/>
      <c r="K122" s="897"/>
      <c r="L122" s="897"/>
      <c r="M122" s="898"/>
    </row>
    <row r="123" spans="1:14" ht="13.5" thickBot="1" x14ac:dyDescent="0.25"/>
    <row r="124" spans="1:14" ht="34.5" thickTop="1" thickBot="1" x14ac:dyDescent="0.5">
      <c r="A124" s="1259" t="s">
        <v>70</v>
      </c>
      <c r="B124" s="1260"/>
      <c r="C124" s="1260"/>
      <c r="D124" s="1260"/>
      <c r="E124" s="1260"/>
      <c r="F124" s="1260"/>
      <c r="G124" s="1260"/>
      <c r="H124" s="1260"/>
      <c r="I124" s="1260"/>
      <c r="J124" s="1260"/>
      <c r="K124" s="1260"/>
      <c r="L124" s="1260"/>
      <c r="M124" s="1260"/>
      <c r="N124" s="596"/>
    </row>
    <row r="125" spans="1:14" ht="14.25" thickTop="1" thickBot="1" x14ac:dyDescent="0.25"/>
    <row r="126" spans="1:14" ht="13.5" thickTop="1" x14ac:dyDescent="0.2">
      <c r="A126" s="1855" t="s">
        <v>523</v>
      </c>
      <c r="B126" s="1856"/>
      <c r="C126" s="1856"/>
      <c r="D126" s="1856"/>
      <c r="E126" s="1857"/>
      <c r="F126" s="1855" t="s">
        <v>525</v>
      </c>
      <c r="G126" s="1856"/>
      <c r="H126" s="1856"/>
      <c r="I126" s="1856"/>
      <c r="J126" s="1857"/>
      <c r="K126" s="1904" t="s">
        <v>542</v>
      </c>
      <c r="L126" s="1905"/>
    </row>
    <row r="127" spans="1:14" ht="39" customHeight="1" thickBot="1" x14ac:dyDescent="0.25">
      <c r="A127" s="1906" t="s">
        <v>521</v>
      </c>
      <c r="B127" s="1897" t="s">
        <v>529</v>
      </c>
      <c r="C127" s="1898"/>
      <c r="D127" s="1894" t="s">
        <v>116</v>
      </c>
      <c r="E127" s="1895" t="s">
        <v>117</v>
      </c>
      <c r="F127" s="1906" t="s">
        <v>521</v>
      </c>
      <c r="G127" s="1909" t="s">
        <v>529</v>
      </c>
      <c r="H127" s="1910"/>
      <c r="I127" s="1901" t="s">
        <v>118</v>
      </c>
      <c r="J127" s="1873" t="s">
        <v>518</v>
      </c>
      <c r="K127" s="927" t="s">
        <v>458</v>
      </c>
      <c r="L127" s="928" t="s">
        <v>543</v>
      </c>
    </row>
    <row r="128" spans="1:14" x14ac:dyDescent="0.2">
      <c r="A128" s="1907"/>
      <c r="B128" s="1899"/>
      <c r="C128" s="1900"/>
      <c r="D128" s="1721"/>
      <c r="E128" s="1896"/>
      <c r="F128" s="1907"/>
      <c r="G128" s="1911"/>
      <c r="H128" s="1912"/>
      <c r="I128" s="1902"/>
      <c r="J128" s="1874"/>
      <c r="K128" s="972">
        <v>0</v>
      </c>
      <c r="L128" s="973">
        <v>0</v>
      </c>
    </row>
    <row r="129" spans="1:12" x14ac:dyDescent="0.2">
      <c r="A129" s="1907"/>
      <c r="B129" s="1899"/>
      <c r="C129" s="1900"/>
      <c r="D129" s="1721"/>
      <c r="E129" s="1896"/>
      <c r="F129" s="1907"/>
      <c r="G129" s="1911"/>
      <c r="H129" s="1912"/>
      <c r="I129" s="1902"/>
      <c r="J129" s="1874"/>
      <c r="K129" s="974">
        <v>0.3</v>
      </c>
      <c r="L129" s="975">
        <v>1.91</v>
      </c>
    </row>
    <row r="130" spans="1:12" ht="16.5" thickBot="1" x14ac:dyDescent="0.35">
      <c r="A130" s="1908"/>
      <c r="B130" s="1899"/>
      <c r="C130" s="1900"/>
      <c r="D130" s="1722"/>
      <c r="E130" s="928" t="s">
        <v>553</v>
      </c>
      <c r="F130" s="1908"/>
      <c r="G130" s="1911"/>
      <c r="H130" s="1912"/>
      <c r="I130" s="1903"/>
      <c r="J130" s="928" t="s">
        <v>554</v>
      </c>
      <c r="K130" s="974">
        <v>0.4</v>
      </c>
      <c r="L130" s="975">
        <v>1.9</v>
      </c>
    </row>
    <row r="131" spans="1:12" x14ac:dyDescent="0.2">
      <c r="A131" s="976">
        <v>0</v>
      </c>
      <c r="B131" s="1256" t="s">
        <v>434</v>
      </c>
      <c r="C131" s="1258"/>
      <c r="D131" s="977">
        <v>0</v>
      </c>
      <c r="E131" s="973">
        <v>0</v>
      </c>
      <c r="F131" s="976">
        <v>0</v>
      </c>
      <c r="G131" s="1869" t="s">
        <v>434</v>
      </c>
      <c r="H131" s="1870"/>
      <c r="I131" s="978">
        <v>0</v>
      </c>
      <c r="J131" s="979">
        <v>0</v>
      </c>
      <c r="K131" s="974">
        <v>0.5</v>
      </c>
      <c r="L131" s="975">
        <v>1.89</v>
      </c>
    </row>
    <row r="132" spans="1:12" x14ac:dyDescent="0.2">
      <c r="A132" s="835">
        <v>1</v>
      </c>
      <c r="B132" s="1860" t="s">
        <v>530</v>
      </c>
      <c r="C132" s="1861"/>
      <c r="D132" s="980">
        <v>0.05</v>
      </c>
      <c r="E132" s="975">
        <v>0.14000000000000001</v>
      </c>
      <c r="F132" s="981">
        <v>1</v>
      </c>
      <c r="G132" s="1858" t="s">
        <v>538</v>
      </c>
      <c r="H132" s="1859"/>
      <c r="I132" s="982">
        <v>2</v>
      </c>
      <c r="J132" s="983">
        <v>15</v>
      </c>
      <c r="K132" s="974">
        <v>0.6</v>
      </c>
      <c r="L132" s="975">
        <v>1.86</v>
      </c>
    </row>
    <row r="133" spans="1:12" x14ac:dyDescent="0.2">
      <c r="A133" s="835">
        <v>2</v>
      </c>
      <c r="B133" s="1860" t="s">
        <v>531</v>
      </c>
      <c r="C133" s="1861"/>
      <c r="D133" s="980">
        <v>0.1</v>
      </c>
      <c r="E133" s="975">
        <v>0.25</v>
      </c>
      <c r="F133" s="981">
        <v>2</v>
      </c>
      <c r="G133" s="1858" t="s">
        <v>539</v>
      </c>
      <c r="H133" s="1859"/>
      <c r="I133" s="982">
        <v>35</v>
      </c>
      <c r="J133" s="983">
        <v>8</v>
      </c>
      <c r="K133" s="974">
        <v>0.7</v>
      </c>
      <c r="L133" s="975">
        <v>1.83</v>
      </c>
    </row>
    <row r="134" spans="1:12" x14ac:dyDescent="0.2">
      <c r="A134" s="835">
        <v>3</v>
      </c>
      <c r="B134" s="1860" t="s">
        <v>532</v>
      </c>
      <c r="C134" s="1861"/>
      <c r="D134" s="980">
        <v>0.11</v>
      </c>
      <c r="E134" s="975">
        <v>0.26</v>
      </c>
      <c r="F134" s="981">
        <v>3</v>
      </c>
      <c r="G134" s="1858" t="s">
        <v>540</v>
      </c>
      <c r="H134" s="1859"/>
      <c r="I134" s="982">
        <v>70</v>
      </c>
      <c r="J134" s="983">
        <v>6.5</v>
      </c>
      <c r="K134" s="974">
        <v>0.8</v>
      </c>
      <c r="L134" s="975">
        <v>1.77</v>
      </c>
    </row>
    <row r="135" spans="1:12" x14ac:dyDescent="0.2">
      <c r="A135" s="835">
        <v>4</v>
      </c>
      <c r="B135" s="1860" t="s">
        <v>533</v>
      </c>
      <c r="C135" s="1861"/>
      <c r="D135" s="980">
        <v>0.2</v>
      </c>
      <c r="E135" s="975">
        <v>0.33</v>
      </c>
      <c r="F135" s="981">
        <v>4</v>
      </c>
      <c r="G135" s="1858" t="s">
        <v>541</v>
      </c>
      <c r="H135" s="1859"/>
      <c r="I135" s="982">
        <v>100</v>
      </c>
      <c r="J135" s="983">
        <v>5</v>
      </c>
      <c r="K135" s="974">
        <v>0.9</v>
      </c>
      <c r="L135" s="975">
        <v>1.7</v>
      </c>
    </row>
    <row r="136" spans="1:12" x14ac:dyDescent="0.2">
      <c r="A136" s="835">
        <v>5</v>
      </c>
      <c r="B136" s="1860" t="s">
        <v>534</v>
      </c>
      <c r="C136" s="1861"/>
      <c r="D136" s="980">
        <v>0.3</v>
      </c>
      <c r="E136" s="975">
        <v>0.38</v>
      </c>
      <c r="F136" s="835">
        <v>5</v>
      </c>
      <c r="G136" s="1241" t="s">
        <v>585</v>
      </c>
      <c r="H136" s="1243"/>
      <c r="I136" s="984"/>
      <c r="J136" s="985"/>
      <c r="K136" s="974">
        <v>1</v>
      </c>
      <c r="L136" s="975">
        <v>1.6</v>
      </c>
    </row>
    <row r="137" spans="1:12" x14ac:dyDescent="0.2">
      <c r="A137" s="835">
        <v>6</v>
      </c>
      <c r="B137" s="1860" t="s">
        <v>535</v>
      </c>
      <c r="C137" s="1861"/>
      <c r="D137" s="980">
        <v>0.6</v>
      </c>
      <c r="E137" s="975">
        <v>0.52</v>
      </c>
      <c r="F137" s="835">
        <v>6</v>
      </c>
      <c r="G137" s="1241" t="s">
        <v>585</v>
      </c>
      <c r="H137" s="1243"/>
      <c r="I137" s="984"/>
      <c r="J137" s="985"/>
      <c r="K137" s="974">
        <v>1.1000000000000001</v>
      </c>
      <c r="L137" s="975">
        <v>1.48</v>
      </c>
    </row>
    <row r="138" spans="1:12" x14ac:dyDescent="0.2">
      <c r="A138" s="835">
        <v>7</v>
      </c>
      <c r="B138" s="1860" t="s">
        <v>536</v>
      </c>
      <c r="C138" s="1861"/>
      <c r="D138" s="980">
        <v>0.6</v>
      </c>
      <c r="E138" s="975">
        <v>0.52</v>
      </c>
      <c r="F138" s="835">
        <v>7</v>
      </c>
      <c r="G138" s="1241" t="s">
        <v>585</v>
      </c>
      <c r="H138" s="1243"/>
      <c r="I138" s="984"/>
      <c r="J138" s="985"/>
      <c r="K138" s="974">
        <v>1.2</v>
      </c>
      <c r="L138" s="975">
        <v>1.33</v>
      </c>
    </row>
    <row r="139" spans="1:12" x14ac:dyDescent="0.2">
      <c r="A139" s="835">
        <v>8</v>
      </c>
      <c r="B139" s="1860" t="s">
        <v>537</v>
      </c>
      <c r="C139" s="1861"/>
      <c r="D139" s="980">
        <v>1</v>
      </c>
      <c r="E139" s="975">
        <v>0.64</v>
      </c>
      <c r="F139" s="835">
        <v>8</v>
      </c>
      <c r="G139" s="1241" t="s">
        <v>585</v>
      </c>
      <c r="H139" s="1243"/>
      <c r="I139" s="984"/>
      <c r="J139" s="985"/>
      <c r="K139" s="974">
        <v>1.3</v>
      </c>
      <c r="L139" s="975">
        <v>1.2</v>
      </c>
    </row>
    <row r="140" spans="1:12" x14ac:dyDescent="0.2">
      <c r="A140" s="835">
        <v>9</v>
      </c>
      <c r="B140" s="1862" t="s">
        <v>585</v>
      </c>
      <c r="C140" s="1863"/>
      <c r="D140" s="986"/>
      <c r="E140" s="987"/>
      <c r="F140" s="835">
        <v>9</v>
      </c>
      <c r="G140" s="1241" t="s">
        <v>585</v>
      </c>
      <c r="H140" s="1243"/>
      <c r="I140" s="984"/>
      <c r="J140" s="985"/>
      <c r="K140" s="974">
        <v>1.4</v>
      </c>
      <c r="L140" s="975">
        <v>1.05</v>
      </c>
    </row>
    <row r="141" spans="1:12" ht="13.5" thickBot="1" x14ac:dyDescent="0.25">
      <c r="A141" s="835">
        <v>10</v>
      </c>
      <c r="B141" s="1862" t="s">
        <v>585</v>
      </c>
      <c r="C141" s="1863"/>
      <c r="D141" s="986"/>
      <c r="E141" s="987"/>
      <c r="F141" s="988">
        <v>10</v>
      </c>
      <c r="G141" s="1853" t="s">
        <v>585</v>
      </c>
      <c r="H141" s="1854"/>
      <c r="I141" s="989"/>
      <c r="J141" s="990"/>
      <c r="K141" s="974">
        <v>1.5</v>
      </c>
      <c r="L141" s="975">
        <v>0.9</v>
      </c>
    </row>
    <row r="142" spans="1:12" ht="13.5" thickTop="1" x14ac:dyDescent="0.2">
      <c r="A142" s="835">
        <v>11</v>
      </c>
      <c r="B142" s="1862" t="s">
        <v>585</v>
      </c>
      <c r="C142" s="1863"/>
      <c r="D142" s="986"/>
      <c r="E142" s="987"/>
      <c r="K142" s="974">
        <v>1.6</v>
      </c>
      <c r="L142" s="975">
        <v>0.78</v>
      </c>
    </row>
    <row r="143" spans="1:12" ht="13.5" thickBot="1" x14ac:dyDescent="0.25">
      <c r="A143" s="988">
        <v>12</v>
      </c>
      <c r="B143" s="1864" t="s">
        <v>585</v>
      </c>
      <c r="C143" s="1865"/>
      <c r="D143" s="991"/>
      <c r="E143" s="992"/>
      <c r="K143" s="974">
        <v>1.7</v>
      </c>
      <c r="L143" s="975">
        <v>0.62</v>
      </c>
    </row>
    <row r="144" spans="1:12" ht="13.5" thickTop="1" x14ac:dyDescent="0.2">
      <c r="K144" s="974">
        <v>1.8</v>
      </c>
      <c r="L144" s="975">
        <v>0.5</v>
      </c>
    </row>
    <row r="145" spans="11:12" x14ac:dyDescent="0.2">
      <c r="K145" s="974">
        <v>1.9</v>
      </c>
      <c r="L145" s="975">
        <v>0.4</v>
      </c>
    </row>
    <row r="146" spans="11:12" ht="13.5" thickBot="1" x14ac:dyDescent="0.25">
      <c r="K146" s="993">
        <v>2</v>
      </c>
      <c r="L146" s="994">
        <v>0.28999999999999998</v>
      </c>
    </row>
    <row r="147" spans="11:12" ht="13.5" thickTop="1" x14ac:dyDescent="0.2"/>
  </sheetData>
  <customSheetViews>
    <customSheetView guid="{AAD60760-F9D5-4652-8E0C-566433032DA7}" scale="75" showRuler="0" topLeftCell="B1">
      <selection activeCell="C1" sqref="C1:L1"/>
      <rowBreaks count="3" manualBreakCount="3">
        <brk id="58" max="16383" man="1"/>
        <brk id="104" max="16383" man="1"/>
        <brk id="122" max="16383" man="1"/>
      </rowBreaks>
      <pageMargins left="0.25" right="0.25" top="0.25" bottom="0.5" header="0.25" footer="0.25"/>
      <pageSetup scale="65" fitToHeight="4" orientation="landscape" r:id="rId1"/>
      <headerFooter alignWithMargins="0">
        <oddFooter>&amp;CPage &amp;P of &amp;N</oddFooter>
      </headerFooter>
    </customSheetView>
  </customSheetViews>
  <mergeCells count="134">
    <mergeCell ref="I106:K106"/>
    <mergeCell ref="D127:D130"/>
    <mergeCell ref="E127:E129"/>
    <mergeCell ref="B127:C130"/>
    <mergeCell ref="I127:I130"/>
    <mergeCell ref="A124:M124"/>
    <mergeCell ref="K126:L126"/>
    <mergeCell ref="A127:A130"/>
    <mergeCell ref="F127:F130"/>
    <mergeCell ref="G127:H130"/>
    <mergeCell ref="B73:C73"/>
    <mergeCell ref="D73:K73"/>
    <mergeCell ref="A59:M59"/>
    <mergeCell ref="D44:H44"/>
    <mergeCell ref="F45:H45"/>
    <mergeCell ref="K56:L56"/>
    <mergeCell ref="J38:K38"/>
    <mergeCell ref="J39:K39"/>
    <mergeCell ref="G38:H38"/>
    <mergeCell ref="G39:H39"/>
    <mergeCell ref="G40:H40"/>
    <mergeCell ref="G41:H41"/>
    <mergeCell ref="J35:K35"/>
    <mergeCell ref="G34:H34"/>
    <mergeCell ref="G35:H35"/>
    <mergeCell ref="J36:K36"/>
    <mergeCell ref="J37:K37"/>
    <mergeCell ref="G36:H36"/>
    <mergeCell ref="G37:H37"/>
    <mergeCell ref="G25:H25"/>
    <mergeCell ref="J25:K25"/>
    <mergeCell ref="J32:K32"/>
    <mergeCell ref="J33:K33"/>
    <mergeCell ref="J28:K28"/>
    <mergeCell ref="F27:H27"/>
    <mergeCell ref="G29:H29"/>
    <mergeCell ref="G28:H28"/>
    <mergeCell ref="G30:H30"/>
    <mergeCell ref="G31:H31"/>
    <mergeCell ref="G22:H22"/>
    <mergeCell ref="J22:K22"/>
    <mergeCell ref="G23:H23"/>
    <mergeCell ref="J23:K23"/>
    <mergeCell ref="G24:H24"/>
    <mergeCell ref="J24:K24"/>
    <mergeCell ref="G19:H19"/>
    <mergeCell ref="J19:K19"/>
    <mergeCell ref="G20:H20"/>
    <mergeCell ref="J20:K20"/>
    <mergeCell ref="G21:H21"/>
    <mergeCell ref="J21:K21"/>
    <mergeCell ref="G16:H16"/>
    <mergeCell ref="J16:K16"/>
    <mergeCell ref="G17:H17"/>
    <mergeCell ref="J17:K17"/>
    <mergeCell ref="G18:H18"/>
    <mergeCell ref="J18:K18"/>
    <mergeCell ref="F13:H13"/>
    <mergeCell ref="I13:K13"/>
    <mergeCell ref="G14:H14"/>
    <mergeCell ref="J14:K14"/>
    <mergeCell ref="G15:H15"/>
    <mergeCell ref="J15:K15"/>
    <mergeCell ref="C3:L3"/>
    <mergeCell ref="C4:L4"/>
    <mergeCell ref="A6:D6"/>
    <mergeCell ref="E6:I6"/>
    <mergeCell ref="J6:M6"/>
    <mergeCell ref="A1:B1"/>
    <mergeCell ref="C1:L1"/>
    <mergeCell ref="A2:B2"/>
    <mergeCell ref="C2:L2"/>
    <mergeCell ref="A9:B9"/>
    <mergeCell ref="C9:G9"/>
    <mergeCell ref="H9:J9"/>
    <mergeCell ref="A8:B8"/>
    <mergeCell ref="C8:G8"/>
    <mergeCell ref="H8:J8"/>
    <mergeCell ref="G32:H32"/>
    <mergeCell ref="G33:H33"/>
    <mergeCell ref="J34:K34"/>
    <mergeCell ref="B133:C133"/>
    <mergeCell ref="K51:L51"/>
    <mergeCell ref="J127:J129"/>
    <mergeCell ref="K52:L52"/>
    <mergeCell ref="K53:L53"/>
    <mergeCell ref="K54:L54"/>
    <mergeCell ref="K55:L55"/>
    <mergeCell ref="B137:C137"/>
    <mergeCell ref="B138:C138"/>
    <mergeCell ref="B134:C134"/>
    <mergeCell ref="A126:E126"/>
    <mergeCell ref="B43:B46"/>
    <mergeCell ref="B74:B76"/>
    <mergeCell ref="C91:D91"/>
    <mergeCell ref="C106:D106"/>
    <mergeCell ref="E106:G106"/>
    <mergeCell ref="G131:H131"/>
    <mergeCell ref="G134:H134"/>
    <mergeCell ref="G135:H135"/>
    <mergeCell ref="G136:H136"/>
    <mergeCell ref="B135:C135"/>
    <mergeCell ref="B136:C136"/>
    <mergeCell ref="G132:H132"/>
    <mergeCell ref="I74:K74"/>
    <mergeCell ref="K47:L47"/>
    <mergeCell ref="K48:L48"/>
    <mergeCell ref="K49:L49"/>
    <mergeCell ref="K50:L50"/>
    <mergeCell ref="B143:C143"/>
    <mergeCell ref="G137:H137"/>
    <mergeCell ref="G138:H138"/>
    <mergeCell ref="G139:H139"/>
    <mergeCell ref="B142:C142"/>
    <mergeCell ref="G140:H140"/>
    <mergeCell ref="G141:H141"/>
    <mergeCell ref="F126:J126"/>
    <mergeCell ref="C74:C76"/>
    <mergeCell ref="G133:H133"/>
    <mergeCell ref="B139:C139"/>
    <mergeCell ref="B140:C140"/>
    <mergeCell ref="B141:C141"/>
    <mergeCell ref="B131:C131"/>
    <mergeCell ref="B132:C132"/>
    <mergeCell ref="B13:B14"/>
    <mergeCell ref="A43:A46"/>
    <mergeCell ref="K45:L45"/>
    <mergeCell ref="J44:M44"/>
    <mergeCell ref="C43:M43"/>
    <mergeCell ref="K46:L46"/>
    <mergeCell ref="I27:K27"/>
    <mergeCell ref="J29:K29"/>
    <mergeCell ref="J30:K30"/>
    <mergeCell ref="J31:K31"/>
  </mergeCells>
  <phoneticPr fontId="0" type="noConversion"/>
  <pageMargins left="0.25" right="0.25" top="0.25" bottom="0.5" header="0.25" footer="0.25"/>
  <pageSetup scale="65" fitToHeight="4" orientation="landscape" r:id="rId2"/>
  <headerFooter alignWithMargins="0">
    <oddFooter>&amp;CPage &amp;P of &amp;N</oddFooter>
  </headerFooter>
  <rowBreaks count="3" manualBreakCount="3">
    <brk id="58" max="16383" man="1"/>
    <brk id="104" max="16383" man="1"/>
    <brk id="12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zoomScale="75" workbookViewId="0">
      <selection activeCell="A4" sqref="A4"/>
    </sheetView>
  </sheetViews>
  <sheetFormatPr defaultRowHeight="12.75" x14ac:dyDescent="0.2"/>
  <cols>
    <col min="1" max="4" width="14.7109375" style="827" customWidth="1"/>
    <col min="5" max="13" width="13.7109375" style="827" customWidth="1"/>
    <col min="14" max="16384" width="9.140625" style="827"/>
  </cols>
  <sheetData>
    <row r="1" spans="1:13" ht="26.25" x14ac:dyDescent="0.4">
      <c r="A1" s="1060" t="s">
        <v>593</v>
      </c>
      <c r="B1" s="1060"/>
      <c r="C1" s="1117" t="s">
        <v>717</v>
      </c>
      <c r="D1" s="1118"/>
      <c r="E1" s="1118"/>
      <c r="F1" s="1118"/>
      <c r="G1" s="1118"/>
      <c r="H1" s="1118"/>
      <c r="I1" s="1118"/>
      <c r="J1" s="1118"/>
      <c r="K1" s="1118"/>
      <c r="L1" s="1119"/>
      <c r="M1" s="498" t="s">
        <v>594</v>
      </c>
    </row>
    <row r="2" spans="1:13" ht="26.25" x14ac:dyDescent="0.4">
      <c r="A2" s="1061" t="s">
        <v>595</v>
      </c>
      <c r="B2" s="1061"/>
      <c r="C2" s="1120" t="s">
        <v>363</v>
      </c>
      <c r="D2" s="1121"/>
      <c r="E2" s="1121"/>
      <c r="F2" s="1121"/>
      <c r="G2" s="1121"/>
      <c r="H2" s="1121"/>
      <c r="I2" s="1121"/>
      <c r="J2" s="1121"/>
      <c r="K2" s="1121"/>
      <c r="L2" s="1122"/>
      <c r="M2" s="499" t="s">
        <v>596</v>
      </c>
    </row>
    <row r="3" spans="1:13" ht="26.25" x14ac:dyDescent="0.4">
      <c r="A3" s="3">
        <v>20</v>
      </c>
      <c r="B3" s="413" t="str">
        <f>FAC!B3</f>
        <v>__ __</v>
      </c>
      <c r="C3" s="1135" t="s">
        <v>807</v>
      </c>
      <c r="D3" s="1136"/>
      <c r="E3" s="1136"/>
      <c r="F3" s="1136"/>
      <c r="G3" s="1136"/>
      <c r="H3" s="1136"/>
      <c r="I3" s="1136"/>
      <c r="J3" s="1136"/>
      <c r="K3" s="1136"/>
      <c r="L3" s="1137"/>
      <c r="M3" s="499" t="s">
        <v>645</v>
      </c>
    </row>
    <row r="4" spans="1:13" ht="13.5" thickBot="1" x14ac:dyDescent="0.25">
      <c r="A4" s="5"/>
      <c r="B4" s="891"/>
      <c r="C4" s="1185"/>
      <c r="D4" s="1186"/>
      <c r="E4" s="1186"/>
      <c r="F4" s="1186"/>
      <c r="G4" s="1186"/>
      <c r="H4" s="1186"/>
      <c r="I4" s="1186"/>
      <c r="J4" s="1186"/>
      <c r="K4" s="1186"/>
      <c r="L4" s="1186"/>
      <c r="M4" s="900"/>
    </row>
    <row r="5" spans="1:13" ht="13.5" thickBot="1" x14ac:dyDescent="0.25">
      <c r="A5" s="10"/>
      <c r="B5" s="893"/>
      <c r="C5" s="894"/>
      <c r="D5" s="894"/>
      <c r="E5" s="894"/>
      <c r="F5" s="894"/>
      <c r="G5" s="894"/>
      <c r="H5" s="894"/>
      <c r="I5" s="894"/>
      <c r="J5" s="894"/>
      <c r="K5" s="893"/>
    </row>
    <row r="6" spans="1:13" ht="21" thickBot="1" x14ac:dyDescent="0.35">
      <c r="A6" s="1174" t="s">
        <v>933</v>
      </c>
      <c r="B6" s="1174"/>
      <c r="C6" s="1174"/>
      <c r="D6" s="1174"/>
      <c r="E6" s="1175" t="s">
        <v>932</v>
      </c>
      <c r="F6" s="1175"/>
      <c r="G6" s="1175"/>
      <c r="H6" s="1175"/>
      <c r="I6" s="1175"/>
      <c r="J6" s="1176" t="s">
        <v>931</v>
      </c>
      <c r="K6" s="1176"/>
      <c r="L6" s="1176"/>
      <c r="M6" s="1176"/>
    </row>
    <row r="7" spans="1:13" ht="20.25" x14ac:dyDescent="0.3">
      <c r="A7" s="85"/>
      <c r="B7" s="85"/>
      <c r="C7" s="86"/>
      <c r="D7" s="86"/>
      <c r="E7" s="86"/>
      <c r="F7" s="86"/>
      <c r="G7" s="86"/>
      <c r="H7" s="86"/>
      <c r="I7" s="86"/>
      <c r="J7" s="86"/>
      <c r="K7" s="85"/>
      <c r="L7" s="87"/>
    </row>
    <row r="8" spans="1:13" ht="21" thickBot="1" x14ac:dyDescent="0.35">
      <c r="A8" s="1177" t="s">
        <v>681</v>
      </c>
      <c r="B8" s="1177"/>
      <c r="C8" s="1187">
        <f>FAC!C8</f>
        <v>0</v>
      </c>
      <c r="D8" s="1187"/>
      <c r="E8" s="1187"/>
      <c r="F8" s="1187"/>
      <c r="G8" s="1187"/>
      <c r="H8" s="1177" t="s">
        <v>607</v>
      </c>
      <c r="I8" s="1177"/>
      <c r="J8" s="1177"/>
      <c r="K8" s="412">
        <f>FAC!K8</f>
        <v>0</v>
      </c>
      <c r="L8" s="309"/>
      <c r="M8" s="309"/>
    </row>
    <row r="9" spans="1:13" ht="21" thickBot="1" x14ac:dyDescent="0.35">
      <c r="A9" s="1177" t="s">
        <v>682</v>
      </c>
      <c r="B9" s="1177"/>
      <c r="C9" s="1187">
        <f>FAC!C9</f>
        <v>0</v>
      </c>
      <c r="D9" s="1187"/>
      <c r="E9" s="1187"/>
      <c r="F9" s="1187"/>
      <c r="G9" s="1187"/>
      <c r="H9" s="1177" t="s">
        <v>608</v>
      </c>
      <c r="I9" s="1177"/>
      <c r="J9" s="1177"/>
      <c r="K9" s="412">
        <f>FAC!K9</f>
        <v>0</v>
      </c>
      <c r="L9" s="309"/>
      <c r="M9" s="309"/>
    </row>
    <row r="12" spans="1:13" s="6" customFormat="1" ht="26.25" x14ac:dyDescent="0.4">
      <c r="A12" s="1184" t="s">
        <v>645</v>
      </c>
      <c r="B12" s="1184"/>
      <c r="C12" s="1184"/>
      <c r="D12" s="1184"/>
      <c r="E12" s="1184"/>
      <c r="F12" s="1184"/>
      <c r="G12" s="1184"/>
      <c r="H12" s="1184"/>
      <c r="I12" s="1184"/>
      <c r="J12" s="1184"/>
      <c r="K12" s="1184"/>
    </row>
    <row r="13" spans="1:13" s="6" customFormat="1" ht="13.5" thickBot="1" x14ac:dyDescent="0.25">
      <c r="K13" s="59"/>
    </row>
    <row r="14" spans="1:13" s="6" customFormat="1" ht="13.5" thickTop="1" x14ac:dyDescent="0.2">
      <c r="A14" s="1214" t="s">
        <v>646</v>
      </c>
      <c r="B14" s="1188"/>
      <c r="C14" s="1188"/>
      <c r="D14" s="1269"/>
      <c r="E14" s="293" t="s">
        <v>924</v>
      </c>
      <c r="F14" s="1263" t="s">
        <v>647</v>
      </c>
      <c r="G14" s="1263"/>
      <c r="H14" s="1263"/>
      <c r="I14" s="1263"/>
      <c r="J14" s="1263"/>
      <c r="K14" s="1263"/>
      <c r="L14" s="1263"/>
      <c r="M14" s="1266"/>
    </row>
    <row r="15" spans="1:13" s="6" customFormat="1" ht="15" thickBot="1" x14ac:dyDescent="0.3">
      <c r="A15" s="1913"/>
      <c r="B15" s="1914"/>
      <c r="C15" s="1914"/>
      <c r="D15" s="1915"/>
      <c r="E15" s="382"/>
      <c r="F15" s="316" t="s">
        <v>391</v>
      </c>
      <c r="G15" s="123" t="s">
        <v>599</v>
      </c>
      <c r="H15" s="123" t="s">
        <v>600</v>
      </c>
      <c r="I15" s="123" t="s">
        <v>392</v>
      </c>
      <c r="J15" s="123" t="s">
        <v>393</v>
      </c>
      <c r="K15" s="123" t="s">
        <v>587</v>
      </c>
      <c r="L15" s="315" t="s">
        <v>808</v>
      </c>
      <c r="M15" s="124" t="s">
        <v>803</v>
      </c>
    </row>
    <row r="16" spans="1:13" s="6" customFormat="1" x14ac:dyDescent="0.2">
      <c r="A16" s="1766" t="s">
        <v>430</v>
      </c>
      <c r="B16" s="1767"/>
      <c r="C16" s="1767"/>
      <c r="D16" s="1916"/>
      <c r="E16" s="420">
        <f>'D&amp;B'!B26</f>
        <v>90001</v>
      </c>
      <c r="F16" s="425">
        <f>IF('D&amp;B'!B40&lt;'D&amp;B'!G40,'D&amp;B'!B40,'D&amp;B'!G40)</f>
        <v>0</v>
      </c>
      <c r="G16" s="425">
        <f>IF('D&amp;B'!C40&lt;'D&amp;B'!H40,'D&amp;B'!C40,'D&amp;B'!H40)</f>
        <v>0</v>
      </c>
      <c r="H16" s="425">
        <f>IF('D&amp;B'!D40&lt;'D&amp;B'!I40,'D&amp;B'!D40,'D&amp;B'!I40)</f>
        <v>0</v>
      </c>
      <c r="I16" s="426"/>
      <c r="J16" s="426"/>
      <c r="K16" s="426"/>
      <c r="L16" s="426"/>
      <c r="M16" s="427"/>
    </row>
    <row r="17" spans="1:13" s="6" customFormat="1" x14ac:dyDescent="0.2">
      <c r="A17" s="1735" t="s">
        <v>433</v>
      </c>
      <c r="B17" s="1736"/>
      <c r="C17" s="1736"/>
      <c r="D17" s="1917"/>
      <c r="E17" s="420">
        <f>'D&amp;B'!B45</f>
        <v>90002</v>
      </c>
      <c r="F17" s="425">
        <f>IF('D&amp;B'!B68&lt;'D&amp;B'!G68,'D&amp;B'!B68,'D&amp;B'!G68)</f>
        <v>0</v>
      </c>
      <c r="G17" s="425">
        <f>IF('D&amp;B'!C68&lt;'D&amp;B'!H68,'D&amp;B'!C68,'D&amp;B'!H68)</f>
        <v>0</v>
      </c>
      <c r="H17" s="425">
        <f>IF('D&amp;B'!D68&lt;'D&amp;B'!I68,'D&amp;B'!D68,'D&amp;B'!I68)</f>
        <v>0</v>
      </c>
      <c r="I17" s="368"/>
      <c r="J17" s="368"/>
      <c r="K17" s="368"/>
      <c r="L17" s="368"/>
      <c r="M17" s="428"/>
    </row>
    <row r="18" spans="1:13" s="6" customFormat="1" x14ac:dyDescent="0.2">
      <c r="A18" s="1735" t="s">
        <v>435</v>
      </c>
      <c r="B18" s="1736"/>
      <c r="C18" s="1736"/>
      <c r="D18" s="1917"/>
      <c r="E18" s="420">
        <f>EXPL!D43</f>
        <v>30502514</v>
      </c>
      <c r="F18" s="429"/>
      <c r="G18" s="430"/>
      <c r="H18" s="368"/>
      <c r="I18" s="431" t="e">
        <f>EXPL!E55</f>
        <v>#DIV/0!</v>
      </c>
      <c r="J18" s="431" t="e">
        <f>EXPL!F55</f>
        <v>#DIV/0!</v>
      </c>
      <c r="K18" s="431" t="e">
        <f>EXPL!G55</f>
        <v>#DIV/0!</v>
      </c>
      <c r="L18" s="368"/>
      <c r="M18" s="428"/>
    </row>
    <row r="19" spans="1:13" s="6" customFormat="1" x14ac:dyDescent="0.2">
      <c r="A19" s="1735" t="s">
        <v>451</v>
      </c>
      <c r="B19" s="1736"/>
      <c r="C19" s="1736"/>
      <c r="D19" s="1917"/>
      <c r="E19" s="439">
        <f>BSG!B36</f>
        <v>90004</v>
      </c>
      <c r="F19" s="438">
        <f>BSG!I84</f>
        <v>0</v>
      </c>
      <c r="G19" s="438">
        <f>BSG!J84</f>
        <v>0</v>
      </c>
      <c r="H19" s="438">
        <f>BSG!K84</f>
        <v>0</v>
      </c>
      <c r="I19" s="368"/>
      <c r="J19" s="368"/>
      <c r="K19" s="368"/>
      <c r="L19" s="368"/>
      <c r="M19" s="428"/>
    </row>
    <row r="20" spans="1:13" s="6" customFormat="1" x14ac:dyDescent="0.2">
      <c r="A20" s="1735" t="s">
        <v>452</v>
      </c>
      <c r="B20" s="1736"/>
      <c r="C20" s="1736"/>
      <c r="D20" s="1917"/>
      <c r="E20" s="446">
        <f>LOAD!B36</f>
        <v>90005</v>
      </c>
      <c r="F20" s="570">
        <f>LOAD!I86</f>
        <v>0</v>
      </c>
      <c r="G20" s="431">
        <f>LOAD!J86</f>
        <v>0</v>
      </c>
      <c r="H20" s="431">
        <f>LOAD!K86</f>
        <v>0</v>
      </c>
      <c r="I20" s="501"/>
      <c r="J20" s="368"/>
      <c r="K20" s="368"/>
      <c r="L20" s="368"/>
      <c r="M20" s="428"/>
    </row>
    <row r="21" spans="1:13" s="6" customFormat="1" x14ac:dyDescent="0.2">
      <c r="A21" s="1735" t="s">
        <v>103</v>
      </c>
      <c r="B21" s="1736"/>
      <c r="C21" s="1736"/>
      <c r="D21" s="1917"/>
      <c r="E21" s="446">
        <f>AGG_1!BT9</f>
        <v>0</v>
      </c>
      <c r="F21" s="570">
        <f>AGG_1!DD91</f>
        <v>0</v>
      </c>
      <c r="G21" s="431">
        <f>AGG_1!DJ91</f>
        <v>0</v>
      </c>
      <c r="H21" s="431">
        <f>AGG_1!DP91</f>
        <v>0</v>
      </c>
      <c r="I21" s="501"/>
      <c r="J21" s="368"/>
      <c r="K21" s="368"/>
      <c r="L21" s="368"/>
      <c r="M21" s="428"/>
    </row>
    <row r="22" spans="1:13" s="6" customFormat="1" x14ac:dyDescent="0.2">
      <c r="A22" s="1735" t="s">
        <v>105</v>
      </c>
      <c r="B22" s="1736"/>
      <c r="C22" s="1736"/>
      <c r="D22" s="1917"/>
      <c r="E22" s="446">
        <f>AGG_2!BT9</f>
        <v>0</v>
      </c>
      <c r="F22" s="570">
        <f>AGG_2!DD88</f>
        <v>0</v>
      </c>
      <c r="G22" s="431">
        <f>AGG_2!DJ88</f>
        <v>0</v>
      </c>
      <c r="H22" s="431">
        <f>AGG_2!DP88</f>
        <v>0</v>
      </c>
      <c r="I22" s="501"/>
      <c r="J22" s="368"/>
      <c r="K22" s="368"/>
      <c r="L22" s="368"/>
      <c r="M22" s="428"/>
    </row>
    <row r="23" spans="1:13" s="6" customFormat="1" x14ac:dyDescent="0.2">
      <c r="A23" s="1735" t="s">
        <v>104</v>
      </c>
      <c r="B23" s="1736"/>
      <c r="C23" s="1736"/>
      <c r="D23" s="1917"/>
      <c r="E23" s="446">
        <f>AGG_3!BT9</f>
        <v>0</v>
      </c>
      <c r="F23" s="570">
        <f>AGG_3!DD88</f>
        <v>0</v>
      </c>
      <c r="G23" s="431">
        <f>AGG_3!DJ88</f>
        <v>0</v>
      </c>
      <c r="H23" s="431">
        <f>AGG_3!DP88</f>
        <v>0</v>
      </c>
      <c r="I23" s="368"/>
      <c r="J23" s="368"/>
      <c r="K23" s="368"/>
      <c r="L23" s="368"/>
      <c r="M23" s="428"/>
    </row>
    <row r="24" spans="1:13" s="6" customFormat="1" x14ac:dyDescent="0.2">
      <c r="A24" s="1735" t="s">
        <v>464</v>
      </c>
      <c r="B24" s="1736"/>
      <c r="C24" s="1736"/>
      <c r="D24" s="1917"/>
      <c r="E24" s="446">
        <f>'S-PILES'!B57</f>
        <v>90006</v>
      </c>
      <c r="F24" s="570">
        <f>'S-PILES'!I107</f>
        <v>0</v>
      </c>
      <c r="G24" s="431">
        <f>'S-PILES'!J107</f>
        <v>0</v>
      </c>
      <c r="H24" s="431">
        <f>'S-PILES'!K107</f>
        <v>0</v>
      </c>
      <c r="I24" s="501"/>
      <c r="J24" s="368"/>
      <c r="K24" s="368"/>
      <c r="L24" s="368"/>
      <c r="M24" s="428"/>
    </row>
    <row r="25" spans="1:13" s="6" customFormat="1" x14ac:dyDescent="0.2">
      <c r="A25" s="1735" t="s">
        <v>751</v>
      </c>
      <c r="B25" s="1736"/>
      <c r="C25" s="1736"/>
      <c r="D25" s="1917"/>
      <c r="E25" s="383" t="s">
        <v>111</v>
      </c>
      <c r="F25" s="438">
        <f>'EX-S&amp;P'!L121</f>
        <v>8.3750000000000005E-2</v>
      </c>
      <c r="G25" s="438">
        <f>'EX-S&amp;P'!M121</f>
        <v>8.1740000000000007E-2</v>
      </c>
      <c r="H25" s="438">
        <f>'EX-S&amp;P'!M121</f>
        <v>8.1740000000000007E-2</v>
      </c>
      <c r="I25" s="438">
        <f>'EX-S&amp;P'!I121</f>
        <v>0.255</v>
      </c>
      <c r="J25" s="438">
        <f>'EX-S&amp;P'!J121</f>
        <v>1.1725000000000001</v>
      </c>
      <c r="K25" s="438">
        <f>'EX-S&amp;P'!G121</f>
        <v>9.3550000000000008E-2</v>
      </c>
      <c r="L25" s="438">
        <f>'EX-S&amp;P'!H121</f>
        <v>8.2698200000000013E-2</v>
      </c>
      <c r="M25" s="517">
        <f>'EX-S&amp;P'!K121</f>
        <v>3.9E-2</v>
      </c>
    </row>
    <row r="26" spans="1:13" s="6" customFormat="1" x14ac:dyDescent="0.2">
      <c r="A26" s="1735" t="s">
        <v>114</v>
      </c>
      <c r="B26" s="1736"/>
      <c r="C26" s="1736"/>
      <c r="D26" s="1917"/>
      <c r="E26" s="446">
        <f>PROAD!B11</f>
        <v>90007</v>
      </c>
      <c r="F26" s="570">
        <f>PROAD!H102</f>
        <v>0</v>
      </c>
      <c r="G26" s="431">
        <f>PROAD!I102</f>
        <v>0</v>
      </c>
      <c r="H26" s="431">
        <f>PROAD!J102</f>
        <v>0</v>
      </c>
      <c r="I26" s="501"/>
      <c r="J26" s="368"/>
      <c r="K26" s="368"/>
      <c r="L26" s="368"/>
      <c r="M26" s="428"/>
    </row>
    <row r="27" spans="1:13" s="6" customFormat="1" x14ac:dyDescent="0.2">
      <c r="A27" s="1232" t="s">
        <v>113</v>
      </c>
      <c r="B27" s="1233"/>
      <c r="C27" s="1233"/>
      <c r="D27" s="1918"/>
      <c r="E27" s="446">
        <f>UPR!B11</f>
        <v>90008</v>
      </c>
      <c r="F27" s="570">
        <f>UPR!I160</f>
        <v>0</v>
      </c>
      <c r="G27" s="431">
        <f>UPR!J160</f>
        <v>0</v>
      </c>
      <c r="H27" s="431">
        <f>UPR!K160</f>
        <v>0</v>
      </c>
      <c r="I27" s="501"/>
      <c r="J27" s="368"/>
      <c r="K27" s="368"/>
      <c r="L27" s="368"/>
      <c r="M27" s="428"/>
    </row>
    <row r="28" spans="1:13" s="6" customFormat="1" ht="13.5" thickBot="1" x14ac:dyDescent="0.25">
      <c r="A28" s="1919" t="s">
        <v>511</v>
      </c>
      <c r="B28" s="1920"/>
      <c r="C28" s="1920"/>
      <c r="D28" s="1921"/>
      <c r="E28" s="569">
        <f>ERO!B11</f>
        <v>90009</v>
      </c>
      <c r="F28" s="572">
        <f>ERO!I120</f>
        <v>0</v>
      </c>
      <c r="G28" s="573">
        <f>ERO!J120</f>
        <v>0</v>
      </c>
      <c r="H28" s="573">
        <f>ERO!K120</f>
        <v>0</v>
      </c>
      <c r="I28" s="571"/>
      <c r="J28" s="314"/>
      <c r="K28" s="314"/>
      <c r="L28" s="314"/>
      <c r="M28" s="432"/>
    </row>
    <row r="29" spans="1:13" s="6" customFormat="1" ht="14.25" thickTop="1" thickBot="1" x14ac:dyDescent="0.25">
      <c r="B29" s="10"/>
      <c r="C29" s="21"/>
      <c r="D29" s="21"/>
      <c r="F29" s="83"/>
      <c r="G29" s="83"/>
      <c r="H29" s="84"/>
      <c r="I29" s="84"/>
      <c r="J29" s="84"/>
      <c r="K29" s="84"/>
      <c r="L29" s="84"/>
      <c r="M29" s="433"/>
    </row>
    <row r="30" spans="1:13" s="6" customFormat="1" ht="14.25" thickTop="1" thickBot="1" x14ac:dyDescent="0.25">
      <c r="B30" s="10"/>
      <c r="C30" s="21"/>
      <c r="E30" s="317" t="s">
        <v>810</v>
      </c>
      <c r="F30" s="434">
        <f t="shared" ref="F30:M30" si="0">SUM(F16:F29)</f>
        <v>8.3750000000000005E-2</v>
      </c>
      <c r="G30" s="435">
        <f t="shared" si="0"/>
        <v>8.1740000000000007E-2</v>
      </c>
      <c r="H30" s="436">
        <f t="shared" si="0"/>
        <v>8.1740000000000007E-2</v>
      </c>
      <c r="I30" s="436" t="e">
        <f t="shared" si="0"/>
        <v>#DIV/0!</v>
      </c>
      <c r="J30" s="436" t="e">
        <f t="shared" si="0"/>
        <v>#DIV/0!</v>
      </c>
      <c r="K30" s="436" t="e">
        <f t="shared" si="0"/>
        <v>#DIV/0!</v>
      </c>
      <c r="L30" s="436">
        <f t="shared" si="0"/>
        <v>8.2698200000000013E-2</v>
      </c>
      <c r="M30" s="437">
        <f t="shared" si="0"/>
        <v>3.9E-2</v>
      </c>
    </row>
    <row r="31" spans="1:13" s="6" customFormat="1" ht="13.5" thickTop="1" x14ac:dyDescent="0.2">
      <c r="B31" s="10"/>
      <c r="C31" s="21"/>
      <c r="D31" s="21"/>
      <c r="E31" s="83"/>
      <c r="F31" s="83"/>
      <c r="G31" s="84"/>
      <c r="H31" s="84"/>
      <c r="I31" s="84"/>
      <c r="J31" s="84"/>
      <c r="K31" s="59"/>
    </row>
    <row r="32" spans="1:13" s="6" customFormat="1" ht="13.5" thickBot="1" x14ac:dyDescent="0.25"/>
    <row r="33" spans="1:13" ht="13.5" thickBot="1" x14ac:dyDescent="0.25">
      <c r="A33" s="42"/>
      <c r="B33" s="42"/>
      <c r="C33" s="42"/>
      <c r="D33" s="42"/>
      <c r="E33" s="42"/>
      <c r="F33" s="42"/>
      <c r="G33" s="42"/>
      <c r="H33" s="42"/>
      <c r="I33" s="42"/>
      <c r="J33" s="42"/>
      <c r="K33" s="42"/>
      <c r="L33" s="80"/>
      <c r="M33" s="80"/>
    </row>
    <row r="34" spans="1:13" ht="13.5" thickBot="1" x14ac:dyDescent="0.25">
      <c r="A34" s="42"/>
      <c r="B34" s="42"/>
      <c r="C34" s="42"/>
      <c r="D34" s="42"/>
      <c r="E34" s="42"/>
      <c r="F34" s="42"/>
      <c r="G34" s="42"/>
      <c r="H34" s="42"/>
      <c r="I34" s="42"/>
      <c r="J34" s="42"/>
      <c r="K34" s="42"/>
      <c r="L34" s="80"/>
      <c r="M34" s="80"/>
    </row>
  </sheetData>
  <customSheetViews>
    <customSheetView guid="{AAD60760-F9D5-4652-8E0C-566433032DA7}" scale="75" fitToPage="1" showRuler="0">
      <selection activeCell="C1" sqref="C1:L1"/>
      <pageMargins left="0.25" right="0.25" top="0.25" bottom="0.5" header="0.25" footer="0.25"/>
      <pageSetup scale="75" orientation="landscape" r:id="rId1"/>
      <headerFooter alignWithMargins="0">
        <oddFooter>&amp;CPage &amp;P of &amp;N</oddFooter>
      </headerFooter>
    </customSheetView>
  </customSheetViews>
  <mergeCells count="32">
    <mergeCell ref="A26:D26"/>
    <mergeCell ref="A27:D27"/>
    <mergeCell ref="A28:D28"/>
    <mergeCell ref="A21:D21"/>
    <mergeCell ref="A24:D24"/>
    <mergeCell ref="A25:D25"/>
    <mergeCell ref="A22:D22"/>
    <mergeCell ref="A23:D23"/>
    <mergeCell ref="A15:D15"/>
    <mergeCell ref="A16:D16"/>
    <mergeCell ref="A17:D17"/>
    <mergeCell ref="A18:D18"/>
    <mergeCell ref="A19:D19"/>
    <mergeCell ref="A20:D20"/>
    <mergeCell ref="A9:B9"/>
    <mergeCell ref="C9:G9"/>
    <mergeCell ref="H9:J9"/>
    <mergeCell ref="A12:K12"/>
    <mergeCell ref="A14:D14"/>
    <mergeCell ref="F14:M14"/>
    <mergeCell ref="A6:D6"/>
    <mergeCell ref="E6:I6"/>
    <mergeCell ref="J6:M6"/>
    <mergeCell ref="A8:B8"/>
    <mergeCell ref="C8:G8"/>
    <mergeCell ref="H8:J8"/>
    <mergeCell ref="A1:B1"/>
    <mergeCell ref="C1:L1"/>
    <mergeCell ref="A2:B2"/>
    <mergeCell ref="C2:L2"/>
    <mergeCell ref="C3:L3"/>
    <mergeCell ref="C4:L4"/>
  </mergeCells>
  <phoneticPr fontId="0" type="noConversion"/>
  <pageMargins left="0.25" right="0.25" top="0.25" bottom="0.5" header="0.25" footer="0.25"/>
  <pageSetup scale="75" orientation="landscape" r:id="rId2"/>
  <headerFooter alignWithMargins="0">
    <oddFooter>&amp;CPage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tabSelected="1" zoomScale="75" workbookViewId="0">
      <pane ySplit="6" topLeftCell="A37" activePane="bottomLeft" state="frozen"/>
      <selection pane="bottomLeft" activeCell="A49" sqref="A49:M51"/>
    </sheetView>
  </sheetViews>
  <sheetFormatPr defaultRowHeight="12.75" x14ac:dyDescent="0.2"/>
  <cols>
    <col min="1" max="3" width="9.140625" style="995"/>
    <col min="4" max="4" width="10" style="996" bestFit="1" customWidth="1"/>
    <col min="5" max="12" width="9.140625" style="995"/>
    <col min="13" max="13" width="14" style="995" bestFit="1" customWidth="1"/>
    <col min="14" max="16384" width="9.140625" style="995"/>
  </cols>
  <sheetData>
    <row r="1" spans="1:13" ht="26.25" x14ac:dyDescent="0.4">
      <c r="A1" s="1117"/>
      <c r="B1" s="1119"/>
      <c r="C1" s="1117" t="s">
        <v>717</v>
      </c>
      <c r="D1" s="1118"/>
      <c r="E1" s="1118"/>
      <c r="F1" s="1118"/>
      <c r="G1" s="1118"/>
      <c r="H1" s="1118"/>
      <c r="I1" s="1118"/>
      <c r="J1" s="1118"/>
      <c r="K1" s="1118"/>
      <c r="L1" s="1119"/>
      <c r="M1" s="498" t="s">
        <v>594</v>
      </c>
    </row>
    <row r="2" spans="1:13" ht="26.25" x14ac:dyDescent="0.4">
      <c r="A2" s="1120"/>
      <c r="B2" s="1122"/>
      <c r="C2" s="1120" t="s">
        <v>363</v>
      </c>
      <c r="D2" s="1121"/>
      <c r="E2" s="1121"/>
      <c r="F2" s="1121"/>
      <c r="G2" s="1121"/>
      <c r="H2" s="1121"/>
      <c r="I2" s="1121"/>
      <c r="J2" s="1121"/>
      <c r="K2" s="1121"/>
      <c r="L2" s="1122"/>
      <c r="M2" s="499" t="s">
        <v>596</v>
      </c>
    </row>
    <row r="3" spans="1:13" ht="26.25" x14ac:dyDescent="0.4">
      <c r="A3" s="1120"/>
      <c r="B3" s="1122"/>
      <c r="C3" s="1135" t="s">
        <v>752</v>
      </c>
      <c r="D3" s="1136"/>
      <c r="E3" s="1136"/>
      <c r="F3" s="1136"/>
      <c r="G3" s="1136"/>
      <c r="H3" s="1136"/>
      <c r="I3" s="1136"/>
      <c r="J3" s="1136"/>
      <c r="K3" s="1136"/>
      <c r="L3" s="1137"/>
      <c r="M3" s="499" t="s">
        <v>141</v>
      </c>
    </row>
    <row r="4" spans="1:13" ht="13.5" thickBot="1" x14ac:dyDescent="0.25">
      <c r="A4" s="1970"/>
      <c r="B4" s="1971"/>
      <c r="C4" s="1138"/>
      <c r="D4" s="1139"/>
      <c r="E4" s="1139"/>
      <c r="F4" s="1139"/>
      <c r="G4" s="1139"/>
      <c r="H4" s="1139"/>
      <c r="I4" s="1139"/>
      <c r="J4" s="1139"/>
      <c r="K4" s="1139"/>
      <c r="L4" s="1139"/>
      <c r="M4" s="890"/>
    </row>
    <row r="5" spans="1:13" ht="13.5" thickBot="1" x14ac:dyDescent="0.25"/>
    <row r="6" spans="1:13" ht="13.5" thickBot="1" x14ac:dyDescent="0.25">
      <c r="A6" s="997" t="s">
        <v>137</v>
      </c>
      <c r="B6" s="998" t="s">
        <v>138</v>
      </c>
      <c r="C6" s="998" t="s">
        <v>142</v>
      </c>
      <c r="D6" s="998" t="s">
        <v>139</v>
      </c>
      <c r="E6" s="1972" t="s">
        <v>140</v>
      </c>
      <c r="F6" s="1972"/>
      <c r="G6" s="1972"/>
      <c r="H6" s="1972"/>
      <c r="I6" s="1972"/>
      <c r="J6" s="1972"/>
      <c r="K6" s="1972"/>
      <c r="L6" s="1972"/>
      <c r="M6" s="1973"/>
    </row>
    <row r="7" spans="1:13" ht="24.95" customHeight="1" x14ac:dyDescent="0.2">
      <c r="A7" s="1960"/>
      <c r="B7" s="1965"/>
      <c r="C7" s="1963"/>
      <c r="D7" s="999" t="s">
        <v>141</v>
      </c>
      <c r="E7" s="1968" t="s">
        <v>149</v>
      </c>
      <c r="F7" s="1968"/>
      <c r="G7" s="1968"/>
      <c r="H7" s="1968"/>
      <c r="I7" s="1968"/>
      <c r="J7" s="1968"/>
      <c r="K7" s="1968"/>
      <c r="L7" s="1968"/>
      <c r="M7" s="1969"/>
    </row>
    <row r="8" spans="1:13" x14ac:dyDescent="0.2">
      <c r="A8" s="1961"/>
      <c r="B8" s="1966"/>
      <c r="C8" s="1937"/>
      <c r="D8" s="1000"/>
      <c r="E8" s="1944" t="s">
        <v>753</v>
      </c>
      <c r="F8" s="1945"/>
      <c r="G8" s="1945"/>
      <c r="H8" s="1945"/>
      <c r="I8" s="1945"/>
      <c r="J8" s="1945"/>
      <c r="K8" s="1945"/>
      <c r="L8" s="1945"/>
      <c r="M8" s="1946"/>
    </row>
    <row r="9" spans="1:13" x14ac:dyDescent="0.2">
      <c r="A9" s="1961"/>
      <c r="B9" s="1966"/>
      <c r="C9" s="1937"/>
      <c r="D9" s="1001" t="s">
        <v>133</v>
      </c>
      <c r="E9" s="1928" t="s">
        <v>143</v>
      </c>
      <c r="F9" s="1928"/>
      <c r="G9" s="1928"/>
      <c r="H9" s="1928"/>
      <c r="I9" s="1928"/>
      <c r="J9" s="1928"/>
      <c r="K9" s="1928"/>
      <c r="L9" s="1928"/>
      <c r="M9" s="1929"/>
    </row>
    <row r="10" spans="1:13" x14ac:dyDescent="0.2">
      <c r="A10" s="1961"/>
      <c r="B10" s="1966"/>
      <c r="C10" s="1937"/>
      <c r="D10" s="1001" t="s">
        <v>128</v>
      </c>
      <c r="E10" s="1928" t="s">
        <v>716</v>
      </c>
      <c r="F10" s="1928"/>
      <c r="G10" s="1928"/>
      <c r="H10" s="1928"/>
      <c r="I10" s="1928"/>
      <c r="J10" s="1928"/>
      <c r="K10" s="1928"/>
      <c r="L10" s="1928"/>
      <c r="M10" s="1929"/>
    </row>
    <row r="11" spans="1:13" x14ac:dyDescent="0.2">
      <c r="A11" s="1961"/>
      <c r="B11" s="1966"/>
      <c r="C11" s="1937"/>
      <c r="D11" s="1001" t="s">
        <v>144</v>
      </c>
      <c r="E11" s="1928" t="s">
        <v>714</v>
      </c>
      <c r="F11" s="1928"/>
      <c r="G11" s="1928"/>
      <c r="H11" s="1928"/>
      <c r="I11" s="1928"/>
      <c r="J11" s="1928"/>
      <c r="K11" s="1928"/>
      <c r="L11" s="1928"/>
      <c r="M11" s="1929"/>
    </row>
    <row r="12" spans="1:13" ht="66.95" customHeight="1" x14ac:dyDescent="0.2">
      <c r="A12" s="1961"/>
      <c r="B12" s="1966"/>
      <c r="C12" s="1937"/>
      <c r="D12" s="1001"/>
      <c r="E12" s="1944" t="s">
        <v>754</v>
      </c>
      <c r="F12" s="1945"/>
      <c r="G12" s="1945"/>
      <c r="H12" s="1945"/>
      <c r="I12" s="1945"/>
      <c r="J12" s="1945"/>
      <c r="K12" s="1945"/>
      <c r="L12" s="1945"/>
      <c r="M12" s="1946"/>
    </row>
    <row r="13" spans="1:13" ht="51.95" customHeight="1" x14ac:dyDescent="0.2">
      <c r="A13" s="1961"/>
      <c r="B13" s="1966"/>
      <c r="C13" s="1937"/>
      <c r="D13" s="1001" t="s">
        <v>287</v>
      </c>
      <c r="E13" s="1944" t="s">
        <v>715</v>
      </c>
      <c r="F13" s="1945"/>
      <c r="G13" s="1945"/>
      <c r="H13" s="1945"/>
      <c r="I13" s="1945"/>
      <c r="J13" s="1945"/>
      <c r="K13" s="1945"/>
      <c r="L13" s="1945"/>
      <c r="M13" s="1946"/>
    </row>
    <row r="14" spans="1:13" ht="69.95" customHeight="1" x14ac:dyDescent="0.2">
      <c r="A14" s="1961"/>
      <c r="B14" s="1966"/>
      <c r="C14" s="1937"/>
      <c r="D14" s="1001" t="s">
        <v>125</v>
      </c>
      <c r="E14" s="1944" t="s">
        <v>713</v>
      </c>
      <c r="F14" s="1945"/>
      <c r="G14" s="1945"/>
      <c r="H14" s="1945"/>
      <c r="I14" s="1945"/>
      <c r="J14" s="1945"/>
      <c r="K14" s="1945"/>
      <c r="L14" s="1945"/>
      <c r="M14" s="1946"/>
    </row>
    <row r="15" spans="1:13" ht="47.1" customHeight="1" x14ac:dyDescent="0.2">
      <c r="A15" s="1961"/>
      <c r="B15" s="1966"/>
      <c r="C15" s="1937"/>
      <c r="D15" s="1936" t="s">
        <v>124</v>
      </c>
      <c r="E15" s="1947" t="s">
        <v>755</v>
      </c>
      <c r="F15" s="1947"/>
      <c r="G15" s="1947"/>
      <c r="H15" s="1947"/>
      <c r="I15" s="1947"/>
      <c r="J15" s="1947"/>
      <c r="K15" s="1947"/>
      <c r="L15" s="1947"/>
      <c r="M15" s="1948"/>
    </row>
    <row r="16" spans="1:13" ht="30.95" customHeight="1" x14ac:dyDescent="0.2">
      <c r="A16" s="1961"/>
      <c r="B16" s="1966"/>
      <c r="C16" s="1937"/>
      <c r="D16" s="1937"/>
      <c r="E16" s="1940" t="s">
        <v>756</v>
      </c>
      <c r="F16" s="1940"/>
      <c r="G16" s="1940"/>
      <c r="H16" s="1940"/>
      <c r="I16" s="1940"/>
      <c r="J16" s="1940"/>
      <c r="K16" s="1940"/>
      <c r="L16" s="1940"/>
      <c r="M16" s="1941"/>
    </row>
    <row r="17" spans="1:13" ht="30.95" customHeight="1" x14ac:dyDescent="0.2">
      <c r="A17" s="1961"/>
      <c r="B17" s="1966"/>
      <c r="C17" s="1937"/>
      <c r="D17" s="1949"/>
      <c r="E17" s="1952" t="s">
        <v>757</v>
      </c>
      <c r="F17" s="1952"/>
      <c r="G17" s="1952"/>
      <c r="H17" s="1952"/>
      <c r="I17" s="1952"/>
      <c r="J17" s="1952"/>
      <c r="K17" s="1952"/>
      <c r="L17" s="1952"/>
      <c r="M17" s="1953"/>
    </row>
    <row r="18" spans="1:13" ht="69.95" customHeight="1" x14ac:dyDescent="0.2">
      <c r="A18" s="1961"/>
      <c r="B18" s="1966"/>
      <c r="C18" s="1937"/>
      <c r="D18" s="1936" t="s">
        <v>123</v>
      </c>
      <c r="E18" s="1947" t="s">
        <v>758</v>
      </c>
      <c r="F18" s="1947"/>
      <c r="G18" s="1947"/>
      <c r="H18" s="1947"/>
      <c r="I18" s="1947"/>
      <c r="J18" s="1947"/>
      <c r="K18" s="1947"/>
      <c r="L18" s="1947"/>
      <c r="M18" s="1948"/>
    </row>
    <row r="19" spans="1:13" ht="46.5" customHeight="1" x14ac:dyDescent="0.2">
      <c r="A19" s="1961"/>
      <c r="B19" s="1966"/>
      <c r="C19" s="1937"/>
      <c r="D19" s="1937"/>
      <c r="E19" s="1950" t="s">
        <v>759</v>
      </c>
      <c r="F19" s="1933"/>
      <c r="G19" s="1933"/>
      <c r="H19" s="1933"/>
      <c r="I19" s="1933"/>
      <c r="J19" s="1933"/>
      <c r="K19" s="1933"/>
      <c r="L19" s="1933"/>
      <c r="M19" s="1951"/>
    </row>
    <row r="20" spans="1:13" ht="57.95" customHeight="1" x14ac:dyDescent="0.2">
      <c r="A20" s="1961"/>
      <c r="B20" s="1966"/>
      <c r="C20" s="1937"/>
      <c r="D20" s="1949"/>
      <c r="E20" s="1952" t="s">
        <v>760</v>
      </c>
      <c r="F20" s="1952"/>
      <c r="G20" s="1952"/>
      <c r="H20" s="1952"/>
      <c r="I20" s="1952"/>
      <c r="J20" s="1952"/>
      <c r="K20" s="1952"/>
      <c r="L20" s="1952"/>
      <c r="M20" s="1953"/>
    </row>
    <row r="21" spans="1:13" ht="66.95" customHeight="1" x14ac:dyDescent="0.2">
      <c r="A21" s="1961"/>
      <c r="B21" s="1966"/>
      <c r="C21" s="1937"/>
      <c r="D21" s="1936" t="s">
        <v>122</v>
      </c>
      <c r="E21" s="1947" t="s">
        <v>761</v>
      </c>
      <c r="F21" s="1947"/>
      <c r="G21" s="1947"/>
      <c r="H21" s="1947"/>
      <c r="I21" s="1947"/>
      <c r="J21" s="1947"/>
      <c r="K21" s="1947"/>
      <c r="L21" s="1947"/>
      <c r="M21" s="1948"/>
    </row>
    <row r="22" spans="1:13" ht="12.95" customHeight="1" x14ac:dyDescent="0.2">
      <c r="A22" s="1961"/>
      <c r="B22" s="1966"/>
      <c r="C22" s="1937"/>
      <c r="D22" s="1937"/>
      <c r="E22" s="1005" t="s">
        <v>691</v>
      </c>
      <c r="F22" s="1933" t="s">
        <v>692</v>
      </c>
      <c r="G22" s="1933"/>
      <c r="H22" s="1933"/>
      <c r="I22" s="1933"/>
      <c r="J22" s="1933"/>
      <c r="K22" s="1933"/>
      <c r="L22" s="1933"/>
      <c r="M22" s="1004">
        <v>0.25</v>
      </c>
    </row>
    <row r="23" spans="1:13" ht="12.95" customHeight="1" x14ac:dyDescent="0.2">
      <c r="A23" s="1961"/>
      <c r="B23" s="1966"/>
      <c r="C23" s="1937"/>
      <c r="D23" s="1937"/>
      <c r="E23" s="1005" t="s">
        <v>693</v>
      </c>
      <c r="F23" s="1933" t="s">
        <v>694</v>
      </c>
      <c r="G23" s="1933"/>
      <c r="H23" s="1933"/>
      <c r="I23" s="1933"/>
      <c r="J23" s="1933"/>
      <c r="K23" s="1933"/>
      <c r="L23" s="1933"/>
      <c r="M23" s="1004">
        <f>43560*0.25/12</f>
        <v>907.5</v>
      </c>
    </row>
    <row r="24" spans="1:13" ht="12.95" customHeight="1" x14ac:dyDescent="0.2">
      <c r="A24" s="1961"/>
      <c r="B24" s="1966"/>
      <c r="C24" s="1937"/>
      <c r="D24" s="1937"/>
      <c r="E24" s="1005" t="s">
        <v>695</v>
      </c>
      <c r="F24" s="1933" t="s">
        <v>762</v>
      </c>
      <c r="G24" s="1933"/>
      <c r="H24" s="1933"/>
      <c r="I24" s="1933"/>
      <c r="J24" s="1933"/>
      <c r="K24" s="1933"/>
      <c r="L24" s="1933"/>
      <c r="M24" s="1004">
        <v>100</v>
      </c>
    </row>
    <row r="25" spans="1:13" ht="12.95" customHeight="1" x14ac:dyDescent="0.2">
      <c r="A25" s="1961"/>
      <c r="B25" s="1966"/>
      <c r="C25" s="1937"/>
      <c r="D25" s="1937"/>
      <c r="E25" s="1005" t="s">
        <v>696</v>
      </c>
      <c r="F25" s="1933" t="s">
        <v>697</v>
      </c>
      <c r="G25" s="1933"/>
      <c r="H25" s="1933"/>
      <c r="I25" s="1933"/>
      <c r="J25" s="1933"/>
      <c r="K25" s="1933"/>
      <c r="L25" s="1933"/>
      <c r="M25" s="1004">
        <f>M23*M24</f>
        <v>90750</v>
      </c>
    </row>
    <row r="26" spans="1:13" ht="12.95" customHeight="1" x14ac:dyDescent="0.2">
      <c r="A26" s="1961"/>
      <c r="B26" s="1966"/>
      <c r="C26" s="1937"/>
      <c r="D26" s="1937"/>
      <c r="E26" s="1005" t="s">
        <v>698</v>
      </c>
      <c r="F26" s="1933" t="s">
        <v>763</v>
      </c>
      <c r="G26" s="1933"/>
      <c r="H26" s="1933"/>
      <c r="I26" s="1933"/>
      <c r="J26" s="1933"/>
      <c r="K26" s="1933"/>
      <c r="L26" s="1933"/>
      <c r="M26" s="1004">
        <v>0.01</v>
      </c>
    </row>
    <row r="27" spans="1:13" ht="12.95" customHeight="1" x14ac:dyDescent="0.2">
      <c r="A27" s="1961"/>
      <c r="B27" s="1966"/>
      <c r="C27" s="1937"/>
      <c r="D27" s="1937"/>
      <c r="E27" s="1005" t="s">
        <v>699</v>
      </c>
      <c r="F27" s="1933" t="s">
        <v>764</v>
      </c>
      <c r="G27" s="1933"/>
      <c r="H27" s="1933"/>
      <c r="I27" s="1933"/>
      <c r="J27" s="1933"/>
      <c r="K27" s="1933"/>
      <c r="L27" s="1933"/>
      <c r="M27" s="1004">
        <f>M25*M26</f>
        <v>907.5</v>
      </c>
    </row>
    <row r="28" spans="1:13" ht="12.95" customHeight="1" x14ac:dyDescent="0.2">
      <c r="A28" s="1961"/>
      <c r="B28" s="1966"/>
      <c r="C28" s="1937"/>
      <c r="D28" s="1937"/>
      <c r="E28" s="1005" t="s">
        <v>700</v>
      </c>
      <c r="F28" s="1933" t="s">
        <v>701</v>
      </c>
      <c r="G28" s="1933"/>
      <c r="H28" s="1933"/>
      <c r="I28" s="1933"/>
      <c r="J28" s="1933"/>
      <c r="K28" s="1933"/>
      <c r="L28" s="1933"/>
      <c r="M28" s="1004">
        <v>8.3452999999999999</v>
      </c>
    </row>
    <row r="29" spans="1:13" ht="12.95" customHeight="1" x14ac:dyDescent="0.2">
      <c r="A29" s="1961"/>
      <c r="B29" s="1966"/>
      <c r="C29" s="1937"/>
      <c r="D29" s="1937"/>
      <c r="E29" s="1005" t="s">
        <v>702</v>
      </c>
      <c r="F29" s="1933" t="s">
        <v>765</v>
      </c>
      <c r="G29" s="1933"/>
      <c r="H29" s="1933"/>
      <c r="I29" s="1933"/>
      <c r="J29" s="1933"/>
      <c r="K29" s="1933"/>
      <c r="L29" s="1933"/>
      <c r="M29" s="1006">
        <f>M27/M28</f>
        <v>108.7438438402454</v>
      </c>
    </row>
    <row r="30" spans="1:13" ht="12.95" customHeight="1" x14ac:dyDescent="0.2">
      <c r="A30" s="1961"/>
      <c r="B30" s="1966"/>
      <c r="C30" s="1937"/>
      <c r="D30" s="1937"/>
      <c r="E30" s="1005" t="s">
        <v>704</v>
      </c>
      <c r="F30" s="1933" t="s">
        <v>703</v>
      </c>
      <c r="G30" s="1933"/>
      <c r="H30" s="1933"/>
      <c r="I30" s="1933"/>
      <c r="J30" s="1933"/>
      <c r="K30" s="1933"/>
      <c r="L30" s="1933"/>
      <c r="M30" s="1004">
        <v>75</v>
      </c>
    </row>
    <row r="31" spans="1:13" ht="12.95" customHeight="1" x14ac:dyDescent="0.2">
      <c r="A31" s="1961"/>
      <c r="B31" s="1966"/>
      <c r="C31" s="1937"/>
      <c r="D31" s="1937"/>
      <c r="E31" s="1005" t="s">
        <v>705</v>
      </c>
      <c r="F31" s="1933" t="s">
        <v>706</v>
      </c>
      <c r="G31" s="1933"/>
      <c r="H31" s="1933"/>
      <c r="I31" s="1933"/>
      <c r="J31" s="1933"/>
      <c r="K31" s="1933"/>
      <c r="L31" s="1933"/>
      <c r="M31" s="1007">
        <f>M30/365</f>
        <v>0.20547945205479451</v>
      </c>
    </row>
    <row r="32" spans="1:13" ht="12.95" customHeight="1" x14ac:dyDescent="0.2">
      <c r="A32" s="1961"/>
      <c r="B32" s="1966"/>
      <c r="C32" s="1937"/>
      <c r="D32" s="1937"/>
      <c r="E32" s="1005" t="s">
        <v>708</v>
      </c>
      <c r="F32" s="1933" t="s">
        <v>707</v>
      </c>
      <c r="G32" s="1933"/>
      <c r="H32" s="1933"/>
      <c r="I32" s="1933"/>
      <c r="J32" s="1933"/>
      <c r="K32" s="1933"/>
      <c r="L32" s="1933"/>
      <c r="M32" s="1004">
        <f>43560*0.205/12</f>
        <v>744.15</v>
      </c>
    </row>
    <row r="33" spans="1:13" ht="12.95" customHeight="1" x14ac:dyDescent="0.2">
      <c r="A33" s="1961"/>
      <c r="B33" s="1966"/>
      <c r="C33" s="1937"/>
      <c r="D33" s="1937"/>
      <c r="E33" s="1005" t="s">
        <v>709</v>
      </c>
      <c r="F33" s="1955" t="s">
        <v>264</v>
      </c>
      <c r="G33" s="1955"/>
      <c r="H33" s="1955"/>
      <c r="I33" s="1955"/>
      <c r="J33" s="1955"/>
      <c r="K33" s="1955"/>
      <c r="L33" s="1955"/>
      <c r="M33" s="1008">
        <f>M32/7.4805795</f>
        <v>99.477587264462599</v>
      </c>
    </row>
    <row r="34" spans="1:13" ht="12.95" customHeight="1" x14ac:dyDescent="0.2">
      <c r="A34" s="1961"/>
      <c r="B34" s="1966"/>
      <c r="C34" s="1937"/>
      <c r="D34" s="1937"/>
      <c r="E34" s="1005" t="s">
        <v>710</v>
      </c>
      <c r="F34" s="1933" t="s">
        <v>766</v>
      </c>
      <c r="G34" s="1933"/>
      <c r="H34" s="1933"/>
      <c r="I34" s="1933"/>
      <c r="J34" s="1933"/>
      <c r="K34" s="1933"/>
      <c r="L34" s="1933"/>
      <c r="M34" s="1004"/>
    </row>
    <row r="35" spans="1:13" ht="12.95" customHeight="1" x14ac:dyDescent="0.2">
      <c r="A35" s="1961"/>
      <c r="B35" s="1966"/>
      <c r="C35" s="1937"/>
      <c r="D35" s="1937"/>
      <c r="E35" s="1005"/>
      <c r="F35" s="1933" t="s">
        <v>777</v>
      </c>
      <c r="G35" s="1933"/>
      <c r="H35" s="1933"/>
      <c r="I35" s="1933"/>
      <c r="J35" s="1933"/>
      <c r="K35" s="1933"/>
      <c r="L35" s="1933"/>
      <c r="M35" s="1004"/>
    </row>
    <row r="36" spans="1:13" ht="12.95" customHeight="1" x14ac:dyDescent="0.2">
      <c r="A36" s="1961"/>
      <c r="B36" s="1966"/>
      <c r="C36" s="1937"/>
      <c r="D36" s="1937"/>
      <c r="E36" s="1005"/>
      <c r="F36" s="1934" t="s">
        <v>776</v>
      </c>
      <c r="G36" s="1934"/>
      <c r="H36" s="1935" t="s">
        <v>767</v>
      </c>
      <c r="I36" s="1935"/>
      <c r="J36" s="1935"/>
      <c r="K36" s="1935"/>
      <c r="L36" s="1935"/>
      <c r="M36" s="1004"/>
    </row>
    <row r="37" spans="1:13" ht="12.95" customHeight="1" x14ac:dyDescent="0.2">
      <c r="A37" s="1961"/>
      <c r="B37" s="1966"/>
      <c r="C37" s="1937"/>
      <c r="D37" s="1937"/>
      <c r="E37" s="1005"/>
      <c r="F37" s="1934" t="s">
        <v>711</v>
      </c>
      <c r="G37" s="1934"/>
      <c r="H37" s="1935" t="s">
        <v>712</v>
      </c>
      <c r="I37" s="1935"/>
      <c r="J37" s="1935"/>
      <c r="K37" s="1935"/>
      <c r="L37" s="1935"/>
      <c r="M37" s="1004"/>
    </row>
    <row r="38" spans="1:13" ht="12.95" customHeight="1" x14ac:dyDescent="0.2">
      <c r="A38" s="1961"/>
      <c r="B38" s="1966"/>
      <c r="C38" s="1937"/>
      <c r="D38" s="1937"/>
      <c r="E38" s="1005"/>
      <c r="F38" s="1934" t="s">
        <v>771</v>
      </c>
      <c r="G38" s="1934"/>
      <c r="H38" s="1935" t="s">
        <v>772</v>
      </c>
      <c r="I38" s="1935"/>
      <c r="J38" s="1935"/>
      <c r="K38" s="1935"/>
      <c r="L38" s="1935"/>
      <c r="M38" s="1004"/>
    </row>
    <row r="39" spans="1:13" ht="12.95" customHeight="1" x14ac:dyDescent="0.2">
      <c r="A39" s="1961"/>
      <c r="B39" s="1966"/>
      <c r="C39" s="1937"/>
      <c r="D39" s="1937"/>
      <c r="E39" s="1940"/>
      <c r="F39" s="1940"/>
      <c r="G39" s="1940"/>
      <c r="H39" s="1940"/>
      <c r="I39" s="1940"/>
      <c r="J39" s="1940"/>
      <c r="K39" s="1940"/>
      <c r="L39" s="1940"/>
      <c r="M39" s="1941"/>
    </row>
    <row r="40" spans="1:13" ht="51.95" customHeight="1" x14ac:dyDescent="0.2">
      <c r="A40" s="1961"/>
      <c r="B40" s="1966"/>
      <c r="C40" s="1937"/>
      <c r="D40" s="1937"/>
      <c r="E40" s="1940" t="s">
        <v>768</v>
      </c>
      <c r="F40" s="1940"/>
      <c r="G40" s="1940"/>
      <c r="H40" s="1940"/>
      <c r="I40" s="1940"/>
      <c r="J40" s="1940"/>
      <c r="K40" s="1940"/>
      <c r="L40" s="1940"/>
      <c r="M40" s="1941"/>
    </row>
    <row r="41" spans="1:13" ht="12.95" customHeight="1" thickBot="1" x14ac:dyDescent="0.25">
      <c r="A41" s="1961"/>
      <c r="B41" s="1966"/>
      <c r="C41" s="1937"/>
      <c r="D41" s="1938"/>
      <c r="E41" s="1002"/>
      <c r="F41" s="1003"/>
      <c r="G41" s="1003"/>
      <c r="H41" s="1003"/>
      <c r="I41" s="1003"/>
      <c r="J41" s="1003"/>
      <c r="K41" s="1003"/>
      <c r="L41" s="1003"/>
      <c r="M41" s="1004"/>
    </row>
    <row r="42" spans="1:13" ht="12.95" customHeight="1" x14ac:dyDescent="0.2">
      <c r="A42" s="1961"/>
      <c r="B42" s="1966"/>
      <c r="C42" s="1937"/>
      <c r="D42" s="1938"/>
      <c r="E42" s="1002"/>
      <c r="F42" s="1926" t="s">
        <v>769</v>
      </c>
      <c r="G42" s="1927"/>
      <c r="H42" s="1927"/>
      <c r="I42" s="1927" t="s">
        <v>773</v>
      </c>
      <c r="J42" s="1927"/>
      <c r="K42" s="1930"/>
      <c r="L42" s="1003"/>
      <c r="M42" s="1004"/>
    </row>
    <row r="43" spans="1:13" ht="12.95" customHeight="1" x14ac:dyDescent="0.2">
      <c r="A43" s="1961"/>
      <c r="B43" s="1966"/>
      <c r="C43" s="1937"/>
      <c r="D43" s="1938"/>
      <c r="E43" s="1002"/>
      <c r="F43" s="1924" t="s">
        <v>774</v>
      </c>
      <c r="G43" s="1925"/>
      <c r="H43" s="1925"/>
      <c r="I43" s="1928" t="s">
        <v>783</v>
      </c>
      <c r="J43" s="1928"/>
      <c r="K43" s="1929"/>
      <c r="L43" s="1003"/>
      <c r="M43" s="1004"/>
    </row>
    <row r="44" spans="1:13" ht="12.95" customHeight="1" x14ac:dyDescent="0.2">
      <c r="A44" s="1961"/>
      <c r="B44" s="1966"/>
      <c r="C44" s="1937"/>
      <c r="D44" s="1938"/>
      <c r="E44" s="1002"/>
      <c r="F44" s="1924" t="s">
        <v>775</v>
      </c>
      <c r="G44" s="1925"/>
      <c r="H44" s="1925"/>
      <c r="I44" s="1931" t="s">
        <v>778</v>
      </c>
      <c r="J44" s="1931"/>
      <c r="K44" s="1932"/>
      <c r="L44" s="1003"/>
      <c r="M44" s="1004"/>
    </row>
    <row r="45" spans="1:13" ht="12.95" customHeight="1" x14ac:dyDescent="0.2">
      <c r="A45" s="1961"/>
      <c r="B45" s="1966"/>
      <c r="C45" s="1937"/>
      <c r="D45" s="1938"/>
      <c r="E45" s="1002"/>
      <c r="F45" s="1924" t="s">
        <v>779</v>
      </c>
      <c r="G45" s="1925"/>
      <c r="H45" s="1925"/>
      <c r="I45" s="1928" t="s">
        <v>780</v>
      </c>
      <c r="J45" s="1928"/>
      <c r="K45" s="1929"/>
      <c r="L45" s="1003"/>
      <c r="M45" s="1004"/>
    </row>
    <row r="46" spans="1:13" ht="12.95" customHeight="1" thickBot="1" x14ac:dyDescent="0.25">
      <c r="A46" s="1961"/>
      <c r="B46" s="1966"/>
      <c r="C46" s="1937"/>
      <c r="D46" s="1938"/>
      <c r="E46" s="1002"/>
      <c r="F46" s="1922" t="s">
        <v>781</v>
      </c>
      <c r="G46" s="1923"/>
      <c r="H46" s="1923"/>
      <c r="I46" s="1956" t="s">
        <v>782</v>
      </c>
      <c r="J46" s="1956"/>
      <c r="K46" s="1957"/>
      <c r="L46" s="1003"/>
      <c r="M46" s="1004"/>
    </row>
    <row r="47" spans="1:13" ht="12.95" customHeight="1" thickBot="1" x14ac:dyDescent="0.25">
      <c r="A47" s="1961"/>
      <c r="B47" s="1966"/>
      <c r="C47" s="1937"/>
      <c r="D47" s="1939"/>
      <c r="E47" s="1942"/>
      <c r="F47" s="1942"/>
      <c r="G47" s="1942"/>
      <c r="H47" s="1942"/>
      <c r="I47" s="1942"/>
      <c r="J47" s="1942"/>
      <c r="K47" s="1942"/>
      <c r="L47" s="1942"/>
      <c r="M47" s="1943"/>
    </row>
    <row r="48" spans="1:13" ht="13.5" thickBot="1" x14ac:dyDescent="0.25">
      <c r="A48" s="1962"/>
      <c r="B48" s="1967"/>
      <c r="C48" s="1964"/>
      <c r="D48" s="1009" t="s">
        <v>147</v>
      </c>
      <c r="E48" s="1942" t="s">
        <v>770</v>
      </c>
      <c r="F48" s="1942"/>
      <c r="G48" s="1942"/>
      <c r="H48" s="1942"/>
      <c r="I48" s="1942"/>
      <c r="J48" s="1942"/>
      <c r="K48" s="1942"/>
      <c r="L48" s="1942"/>
      <c r="M48" s="1943"/>
    </row>
    <row r="49" spans="1:13" x14ac:dyDescent="0.2">
      <c r="A49" s="1010"/>
      <c r="B49" s="1011"/>
      <c r="C49" s="1012"/>
      <c r="D49" s="1000"/>
      <c r="E49" s="1952"/>
      <c r="F49" s="1952"/>
      <c r="G49" s="1952"/>
      <c r="H49" s="1952"/>
      <c r="I49" s="1952"/>
      <c r="J49" s="1952"/>
      <c r="K49" s="1952"/>
      <c r="L49" s="1952"/>
      <c r="M49" s="1953"/>
    </row>
    <row r="50" spans="1:13" ht="12.75" customHeight="1" x14ac:dyDescent="0.2">
      <c r="A50" s="1010"/>
      <c r="B50" s="1011"/>
      <c r="C50" s="1012"/>
      <c r="D50" s="1000"/>
      <c r="E50" s="1952"/>
      <c r="F50" s="1952"/>
      <c r="G50" s="1952"/>
      <c r="H50" s="1952"/>
      <c r="I50" s="1952"/>
      <c r="J50" s="1952"/>
      <c r="K50" s="1952"/>
      <c r="L50" s="1952"/>
      <c r="M50" s="1953"/>
    </row>
    <row r="51" spans="1:13" x14ac:dyDescent="0.2">
      <c r="A51" s="1034"/>
      <c r="B51" s="1035"/>
      <c r="C51" s="1036"/>
      <c r="D51" s="1037"/>
      <c r="E51" s="1954"/>
      <c r="F51" s="1928"/>
      <c r="G51" s="1928"/>
      <c r="H51" s="1928"/>
      <c r="I51" s="1928"/>
      <c r="J51" s="1928"/>
      <c r="K51" s="1928"/>
      <c r="L51" s="1928"/>
      <c r="M51" s="1929"/>
    </row>
    <row r="52" spans="1:13" x14ac:dyDescent="0.2">
      <c r="A52" s="1013"/>
      <c r="B52" s="1014"/>
      <c r="C52" s="1014"/>
      <c r="D52" s="1001"/>
      <c r="E52" s="1928"/>
      <c r="F52" s="1928"/>
      <c r="G52" s="1928"/>
      <c r="H52" s="1928"/>
      <c r="I52" s="1928"/>
      <c r="J52" s="1928"/>
      <c r="K52" s="1928"/>
      <c r="L52" s="1928"/>
      <c r="M52" s="1929"/>
    </row>
    <row r="53" spans="1:13" x14ac:dyDescent="0.2">
      <c r="A53" s="1013"/>
      <c r="B53" s="1014"/>
      <c r="C53" s="1014"/>
      <c r="D53" s="1001"/>
      <c r="E53" s="1928"/>
      <c r="F53" s="1928"/>
      <c r="G53" s="1928"/>
      <c r="H53" s="1928"/>
      <c r="I53" s="1928"/>
      <c r="J53" s="1928"/>
      <c r="K53" s="1928"/>
      <c r="L53" s="1928"/>
      <c r="M53" s="1929"/>
    </row>
    <row r="54" spans="1:13" x14ac:dyDescent="0.2">
      <c r="A54" s="1013"/>
      <c r="B54" s="1014"/>
      <c r="C54" s="1014"/>
      <c r="D54" s="1001"/>
      <c r="E54" s="1928"/>
      <c r="F54" s="1928"/>
      <c r="G54" s="1928"/>
      <c r="H54" s="1928"/>
      <c r="I54" s="1928"/>
      <c r="J54" s="1928"/>
      <c r="K54" s="1928"/>
      <c r="L54" s="1928"/>
      <c r="M54" s="1929"/>
    </row>
    <row r="55" spans="1:13" x14ac:dyDescent="0.2">
      <c r="A55" s="1013"/>
      <c r="B55" s="1014"/>
      <c r="C55" s="1014"/>
      <c r="D55" s="1001"/>
      <c r="E55" s="1928"/>
      <c r="F55" s="1928"/>
      <c r="G55" s="1928"/>
      <c r="H55" s="1928"/>
      <c r="I55" s="1928"/>
      <c r="J55" s="1928"/>
      <c r="K55" s="1928"/>
      <c r="L55" s="1928"/>
      <c r="M55" s="1929"/>
    </row>
    <row r="56" spans="1:13" x14ac:dyDescent="0.2">
      <c r="A56" s="1013"/>
      <c r="B56" s="1014"/>
      <c r="C56" s="1014"/>
      <c r="D56" s="1001"/>
      <c r="E56" s="1928"/>
      <c r="F56" s="1928"/>
      <c r="G56" s="1928"/>
      <c r="H56" s="1928"/>
      <c r="I56" s="1928"/>
      <c r="J56" s="1928"/>
      <c r="K56" s="1928"/>
      <c r="L56" s="1928"/>
      <c r="M56" s="1929"/>
    </row>
    <row r="57" spans="1:13" x14ac:dyDescent="0.2">
      <c r="A57" s="1013"/>
      <c r="B57" s="1014"/>
      <c r="C57" s="1014"/>
      <c r="D57" s="1001"/>
      <c r="E57" s="1928"/>
      <c r="F57" s="1928"/>
      <c r="G57" s="1928"/>
      <c r="H57" s="1928"/>
      <c r="I57" s="1928"/>
      <c r="J57" s="1928"/>
      <c r="K57" s="1928"/>
      <c r="L57" s="1928"/>
      <c r="M57" s="1929"/>
    </row>
    <row r="58" spans="1:13" x14ac:dyDescent="0.2">
      <c r="A58" s="1013"/>
      <c r="B58" s="1014"/>
      <c r="C58" s="1014"/>
      <c r="D58" s="1001"/>
      <c r="E58" s="1928"/>
      <c r="F58" s="1928"/>
      <c r="G58" s="1928"/>
      <c r="H58" s="1928"/>
      <c r="I58" s="1928"/>
      <c r="J58" s="1928"/>
      <c r="K58" s="1928"/>
      <c r="L58" s="1928"/>
      <c r="M58" s="1929"/>
    </row>
    <row r="59" spans="1:13" x14ac:dyDescent="0.2">
      <c r="A59" s="1013"/>
      <c r="B59" s="1014"/>
      <c r="C59" s="1014"/>
      <c r="D59" s="1001"/>
      <c r="E59" s="1928"/>
      <c r="F59" s="1928"/>
      <c r="G59" s="1928"/>
      <c r="H59" s="1928"/>
      <c r="I59" s="1928"/>
      <c r="J59" s="1928"/>
      <c r="K59" s="1928"/>
      <c r="L59" s="1928"/>
      <c r="M59" s="1929"/>
    </row>
    <row r="60" spans="1:13" x14ac:dyDescent="0.2">
      <c r="A60" s="1013"/>
      <c r="B60" s="1014"/>
      <c r="C60" s="1014"/>
      <c r="D60" s="1001"/>
      <c r="E60" s="1928"/>
      <c r="F60" s="1928"/>
      <c r="G60" s="1928"/>
      <c r="H60" s="1928"/>
      <c r="I60" s="1928"/>
      <c r="J60" s="1928"/>
      <c r="K60" s="1928"/>
      <c r="L60" s="1928"/>
      <c r="M60" s="1929"/>
    </row>
    <row r="61" spans="1:13" x14ac:dyDescent="0.2">
      <c r="A61" s="1013"/>
      <c r="B61" s="1014"/>
      <c r="C61" s="1014"/>
      <c r="D61" s="1001"/>
      <c r="E61" s="1928"/>
      <c r="F61" s="1928"/>
      <c r="G61" s="1928"/>
      <c r="H61" s="1928"/>
      <c r="I61" s="1928"/>
      <c r="J61" s="1928"/>
      <c r="K61" s="1928"/>
      <c r="L61" s="1928"/>
      <c r="M61" s="1929"/>
    </row>
    <row r="62" spans="1:13" ht="12.75" customHeight="1" x14ac:dyDescent="0.2">
      <c r="A62" s="1013"/>
      <c r="B62" s="1014"/>
      <c r="C62" s="1014"/>
      <c r="D62" s="1001"/>
      <c r="E62" s="1928"/>
      <c r="F62" s="1928"/>
      <c r="G62" s="1928"/>
      <c r="H62" s="1928"/>
      <c r="I62" s="1928"/>
      <c r="J62" s="1928"/>
      <c r="K62" s="1928"/>
      <c r="L62" s="1928"/>
      <c r="M62" s="1929"/>
    </row>
    <row r="63" spans="1:13" x14ac:dyDescent="0.2">
      <c r="A63" s="1013"/>
      <c r="B63" s="1014"/>
      <c r="C63" s="1014"/>
      <c r="D63" s="1001"/>
      <c r="E63" s="1928"/>
      <c r="F63" s="1928"/>
      <c r="G63" s="1928"/>
      <c r="H63" s="1928"/>
      <c r="I63" s="1928"/>
      <c r="J63" s="1928"/>
      <c r="K63" s="1928"/>
      <c r="L63" s="1928"/>
      <c r="M63" s="1929"/>
    </row>
    <row r="64" spans="1:13" x14ac:dyDescent="0.2">
      <c r="A64" s="1013"/>
      <c r="B64" s="1014"/>
      <c r="C64" s="1014"/>
      <c r="D64" s="1001"/>
      <c r="E64" s="1928"/>
      <c r="F64" s="1928"/>
      <c r="G64" s="1928"/>
      <c r="H64" s="1928"/>
      <c r="I64" s="1928"/>
      <c r="J64" s="1928"/>
      <c r="K64" s="1928"/>
      <c r="L64" s="1928"/>
      <c r="M64" s="1929"/>
    </row>
    <row r="65" spans="1:13" x14ac:dyDescent="0.2">
      <c r="A65" s="1013"/>
      <c r="B65" s="1014"/>
      <c r="C65" s="1014"/>
      <c r="D65" s="1001"/>
      <c r="E65" s="1928"/>
      <c r="F65" s="1928"/>
      <c r="G65" s="1928"/>
      <c r="H65" s="1928"/>
      <c r="I65" s="1928"/>
      <c r="J65" s="1928"/>
      <c r="K65" s="1928"/>
      <c r="L65" s="1928"/>
      <c r="M65" s="1929"/>
    </row>
    <row r="66" spans="1:13" x14ac:dyDescent="0.2">
      <c r="A66" s="1013"/>
      <c r="B66" s="1014"/>
      <c r="C66" s="1014"/>
      <c r="D66" s="1001"/>
      <c r="E66" s="1928"/>
      <c r="F66" s="1928"/>
      <c r="G66" s="1928"/>
      <c r="H66" s="1928"/>
      <c r="I66" s="1928"/>
      <c r="J66" s="1928"/>
      <c r="K66" s="1928"/>
      <c r="L66" s="1928"/>
      <c r="M66" s="1929"/>
    </row>
    <row r="67" spans="1:13" x14ac:dyDescent="0.2">
      <c r="A67" s="1013"/>
      <c r="B67" s="1014"/>
      <c r="C67" s="1014"/>
      <c r="D67" s="1001"/>
      <c r="E67" s="1928"/>
      <c r="F67" s="1928"/>
      <c r="G67" s="1928"/>
      <c r="H67" s="1928"/>
      <c r="I67" s="1928"/>
      <c r="J67" s="1928"/>
      <c r="K67" s="1928"/>
      <c r="L67" s="1928"/>
      <c r="M67" s="1929"/>
    </row>
    <row r="68" spans="1:13" x14ac:dyDescent="0.2">
      <c r="A68" s="1013"/>
      <c r="B68" s="1014"/>
      <c r="C68" s="1014"/>
      <c r="D68" s="1001"/>
      <c r="E68" s="1928"/>
      <c r="F68" s="1928"/>
      <c r="G68" s="1928"/>
      <c r="H68" s="1928"/>
      <c r="I68" s="1928"/>
      <c r="J68" s="1928"/>
      <c r="K68" s="1928"/>
      <c r="L68" s="1928"/>
      <c r="M68" s="1929"/>
    </row>
    <row r="69" spans="1:13" x14ac:dyDescent="0.2">
      <c r="A69" s="1013"/>
      <c r="B69" s="1014"/>
      <c r="C69" s="1014"/>
      <c r="D69" s="1001"/>
      <c r="E69" s="1928"/>
      <c r="F69" s="1928"/>
      <c r="G69" s="1928"/>
      <c r="H69" s="1928"/>
      <c r="I69" s="1928"/>
      <c r="J69" s="1928"/>
      <c r="K69" s="1928"/>
      <c r="L69" s="1928"/>
      <c r="M69" s="1929"/>
    </row>
    <row r="70" spans="1:13" ht="13.5" thickBot="1" x14ac:dyDescent="0.25">
      <c r="A70" s="1015"/>
      <c r="B70" s="1016"/>
      <c r="C70" s="1016"/>
      <c r="D70" s="1017"/>
      <c r="E70" s="1958"/>
      <c r="F70" s="1958"/>
      <c r="G70" s="1958"/>
      <c r="H70" s="1958"/>
      <c r="I70" s="1958"/>
      <c r="J70" s="1958"/>
      <c r="K70" s="1958"/>
      <c r="L70" s="1958"/>
      <c r="M70" s="1959"/>
    </row>
  </sheetData>
  <customSheetViews>
    <customSheetView guid="{AAD60760-F9D5-4652-8E0C-566433032DA7}" scale="75" showRuler="0">
      <pane ySplit="6" topLeftCell="A7" activePane="bottomLeft" state="frozen"/>
      <selection pane="bottomLeft" activeCell="A7" sqref="A7:A48"/>
      <pageMargins left="0.5" right="0.5" top="0.5" bottom="0.5" header="0.5" footer="0.25"/>
      <pageSetup orientation="landscape" verticalDpi="0" r:id="rId1"/>
      <headerFooter alignWithMargins="0">
        <oddFooter>&amp;CPage &amp;P of &amp;N</oddFooter>
      </headerFooter>
    </customSheetView>
  </customSheetViews>
  <mergeCells count="83">
    <mergeCell ref="A1:B4"/>
    <mergeCell ref="C3:L3"/>
    <mergeCell ref="C4:L4"/>
    <mergeCell ref="E6:M6"/>
    <mergeCell ref="C1:L1"/>
    <mergeCell ref="C2:L2"/>
    <mergeCell ref="E69:M69"/>
    <mergeCell ref="E70:M70"/>
    <mergeCell ref="A7:A48"/>
    <mergeCell ref="C7:C48"/>
    <mergeCell ref="B7:B48"/>
    <mergeCell ref="E7:M7"/>
    <mergeCell ref="E65:M65"/>
    <mergeCell ref="E66:M66"/>
    <mergeCell ref="E67:M67"/>
    <mergeCell ref="E68:M68"/>
    <mergeCell ref="E59:M59"/>
    <mergeCell ref="E60:M60"/>
    <mergeCell ref="E61:M61"/>
    <mergeCell ref="E62:M62"/>
    <mergeCell ref="E63:M63"/>
    <mergeCell ref="E64:M64"/>
    <mergeCell ref="E53:M53"/>
    <mergeCell ref="E54:M54"/>
    <mergeCell ref="E55:M55"/>
    <mergeCell ref="E56:M56"/>
    <mergeCell ref="E57:M57"/>
    <mergeCell ref="E58:M58"/>
    <mergeCell ref="E49:M49"/>
    <mergeCell ref="E50:M50"/>
    <mergeCell ref="E51:M51"/>
    <mergeCell ref="E52:M52"/>
    <mergeCell ref="F31:L31"/>
    <mergeCell ref="F32:L32"/>
    <mergeCell ref="F33:L33"/>
    <mergeCell ref="H37:L37"/>
    <mergeCell ref="E48:M48"/>
    <mergeCell ref="I46:K46"/>
    <mergeCell ref="E15:M15"/>
    <mergeCell ref="E16:M16"/>
    <mergeCell ref="E18:M18"/>
    <mergeCell ref="E19:M19"/>
    <mergeCell ref="E17:M17"/>
    <mergeCell ref="E20:M20"/>
    <mergeCell ref="E21:M21"/>
    <mergeCell ref="F30:L30"/>
    <mergeCell ref="F35:L35"/>
    <mergeCell ref="D18:D20"/>
    <mergeCell ref="E8:M8"/>
    <mergeCell ref="E9:M9"/>
    <mergeCell ref="E11:M11"/>
    <mergeCell ref="E12:M12"/>
    <mergeCell ref="E14:M14"/>
    <mergeCell ref="D15:D17"/>
    <mergeCell ref="E13:M13"/>
    <mergeCell ref="E10:M10"/>
    <mergeCell ref="F34:L34"/>
    <mergeCell ref="F22:L22"/>
    <mergeCell ref="F23:L23"/>
    <mergeCell ref="F24:L24"/>
    <mergeCell ref="F25:L25"/>
    <mergeCell ref="F26:L26"/>
    <mergeCell ref="F27:L27"/>
    <mergeCell ref="F28:L28"/>
    <mergeCell ref="F29:L29"/>
    <mergeCell ref="F38:G38"/>
    <mergeCell ref="H38:L38"/>
    <mergeCell ref="D21:D47"/>
    <mergeCell ref="E39:M39"/>
    <mergeCell ref="E40:M40"/>
    <mergeCell ref="E47:M47"/>
    <mergeCell ref="H36:L36"/>
    <mergeCell ref="F36:G36"/>
    <mergeCell ref="F37:G37"/>
    <mergeCell ref="F46:H46"/>
    <mergeCell ref="F45:H45"/>
    <mergeCell ref="F44:H44"/>
    <mergeCell ref="F43:H43"/>
    <mergeCell ref="F42:H42"/>
    <mergeCell ref="I45:K45"/>
    <mergeCell ref="I42:K42"/>
    <mergeCell ref="I43:K43"/>
    <mergeCell ref="I44:K44"/>
  </mergeCells>
  <phoneticPr fontId="0" type="noConversion"/>
  <pageMargins left="0.5" right="0.5" top="0.5" bottom="0.5" header="0.5" footer="0.25"/>
  <pageSetup orientation="landscape" verticalDpi="0" r:id="rId2"/>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topLeftCell="A13" zoomScale="75" workbookViewId="0">
      <selection activeCell="N15" sqref="N15"/>
    </sheetView>
  </sheetViews>
  <sheetFormatPr defaultRowHeight="12.75" x14ac:dyDescent="0.2"/>
  <cols>
    <col min="1" max="2" width="15.7109375" style="410" customWidth="1"/>
    <col min="3" max="13" width="15.28515625" style="410" customWidth="1"/>
    <col min="14" max="16384" width="9.140625" style="410"/>
  </cols>
  <sheetData>
    <row r="1" spans="1:13" ht="26.25" x14ac:dyDescent="0.4">
      <c r="A1" s="1117" t="s">
        <v>593</v>
      </c>
      <c r="B1" s="1119"/>
      <c r="C1" s="1117" t="s">
        <v>717</v>
      </c>
      <c r="D1" s="1118"/>
      <c r="E1" s="1118"/>
      <c r="F1" s="1118"/>
      <c r="G1" s="1118"/>
      <c r="H1" s="1118"/>
      <c r="I1" s="1118"/>
      <c r="J1" s="1118"/>
      <c r="K1" s="1118"/>
      <c r="L1" s="1119"/>
      <c r="M1" s="498" t="s">
        <v>594</v>
      </c>
    </row>
    <row r="2" spans="1:13" ht="26.25" x14ac:dyDescent="0.4">
      <c r="A2" s="1061" t="s">
        <v>595</v>
      </c>
      <c r="B2" s="1061"/>
      <c r="C2" s="1120" t="s">
        <v>363</v>
      </c>
      <c r="D2" s="1121"/>
      <c r="E2" s="1121"/>
      <c r="F2" s="1121"/>
      <c r="G2" s="1121"/>
      <c r="H2" s="1121"/>
      <c r="I2" s="1121"/>
      <c r="J2" s="1121"/>
      <c r="K2" s="1121"/>
      <c r="L2" s="1122"/>
      <c r="M2" s="499" t="s">
        <v>596</v>
      </c>
    </row>
    <row r="3" spans="1:13" ht="26.25" x14ac:dyDescent="0.4">
      <c r="A3" s="3">
        <v>20</v>
      </c>
      <c r="B3" s="1018" t="s">
        <v>817</v>
      </c>
      <c r="C3" s="1135" t="s">
        <v>929</v>
      </c>
      <c r="D3" s="1136"/>
      <c r="E3" s="1136"/>
      <c r="F3" s="1136"/>
      <c r="G3" s="1136"/>
      <c r="H3" s="1136"/>
      <c r="I3" s="1136"/>
      <c r="J3" s="1136"/>
      <c r="K3" s="1136"/>
      <c r="L3" s="1137"/>
      <c r="M3" s="499" t="s">
        <v>133</v>
      </c>
    </row>
    <row r="4" spans="1:13" ht="13.5" thickBot="1" x14ac:dyDescent="0.25">
      <c r="A4" s="5"/>
      <c r="B4" s="380"/>
      <c r="C4" s="1172"/>
      <c r="D4" s="1173"/>
      <c r="E4" s="1173"/>
      <c r="F4" s="1173"/>
      <c r="G4" s="1173"/>
      <c r="H4" s="1173"/>
      <c r="I4" s="1173"/>
      <c r="J4" s="1173"/>
      <c r="K4" s="1173"/>
      <c r="L4" s="1173"/>
      <c r="M4" s="531"/>
    </row>
    <row r="5" spans="1:13" ht="13.5" thickBot="1" x14ac:dyDescent="0.25">
      <c r="A5" s="10"/>
      <c r="B5" s="1"/>
      <c r="C5" s="2"/>
      <c r="D5" s="2"/>
      <c r="E5" s="2"/>
      <c r="F5" s="2"/>
      <c r="G5" s="2"/>
      <c r="H5" s="2"/>
      <c r="I5" s="2"/>
      <c r="J5" s="2"/>
      <c r="K5" s="1"/>
      <c r="L5"/>
      <c r="M5"/>
    </row>
    <row r="6" spans="1:13" ht="21" thickBot="1" x14ac:dyDescent="0.35">
      <c r="A6" s="1174" t="s">
        <v>933</v>
      </c>
      <c r="B6" s="1174"/>
      <c r="C6" s="1174"/>
      <c r="D6" s="1174"/>
      <c r="E6" s="1175" t="s">
        <v>932</v>
      </c>
      <c r="F6" s="1175"/>
      <c r="G6" s="1175"/>
      <c r="H6" s="1175"/>
      <c r="I6" s="1175"/>
      <c r="J6" s="1176" t="s">
        <v>931</v>
      </c>
      <c r="K6" s="1176"/>
      <c r="L6" s="1176"/>
      <c r="M6" s="1176"/>
    </row>
    <row r="7" spans="1:13" ht="20.25" x14ac:dyDescent="0.3">
      <c r="A7" s="85"/>
      <c r="B7" s="85"/>
      <c r="C7" s="86"/>
      <c r="D7" s="86"/>
      <c r="E7" s="86"/>
      <c r="F7" s="86"/>
      <c r="G7" s="86"/>
      <c r="H7" s="86"/>
      <c r="I7" s="86"/>
      <c r="J7" s="86"/>
      <c r="K7" s="85"/>
      <c r="L7" s="87"/>
      <c r="M7" s="87"/>
    </row>
    <row r="8" spans="1:13" ht="21" thickBot="1" x14ac:dyDescent="0.35">
      <c r="A8" s="1177" t="s">
        <v>681</v>
      </c>
      <c r="B8" s="1177"/>
      <c r="C8" s="1171"/>
      <c r="D8" s="1171"/>
      <c r="E8" s="1171"/>
      <c r="F8" s="1171"/>
      <c r="G8" s="1171"/>
      <c r="H8" s="1177" t="s">
        <v>607</v>
      </c>
      <c r="I8" s="1177"/>
      <c r="J8" s="1177"/>
      <c r="K8" s="88"/>
      <c r="L8" s="66"/>
      <c r="M8" s="87"/>
    </row>
    <row r="9" spans="1:13" ht="21" thickBot="1" x14ac:dyDescent="0.35">
      <c r="A9" s="1177" t="s">
        <v>682</v>
      </c>
      <c r="B9" s="1177"/>
      <c r="C9" s="1178"/>
      <c r="D9" s="1178"/>
      <c r="E9" s="1178"/>
      <c r="F9" s="1178"/>
      <c r="G9" s="1178"/>
      <c r="H9" s="1177" t="s">
        <v>608</v>
      </c>
      <c r="I9" s="1177"/>
      <c r="J9" s="1177"/>
      <c r="K9" s="89"/>
      <c r="L9" s="66"/>
      <c r="M9" s="87"/>
    </row>
    <row r="10" spans="1:13" ht="21" thickBot="1" x14ac:dyDescent="0.35">
      <c r="A10" s="1177" t="s">
        <v>662</v>
      </c>
      <c r="B10" s="1177"/>
      <c r="C10" s="1177"/>
      <c r="D10" s="1170"/>
      <c r="E10" s="1170"/>
      <c r="F10" s="1170"/>
      <c r="G10" s="1170"/>
      <c r="H10" s="1177" t="s">
        <v>16</v>
      </c>
      <c r="I10" s="1177"/>
      <c r="J10" s="1177"/>
      <c r="K10" s="1180">
        <f>K8*100000+K9</f>
        <v>0</v>
      </c>
      <c r="L10" s="1180"/>
      <c r="M10" s="87"/>
    </row>
    <row r="11" spans="1:13" ht="21" thickBot="1" x14ac:dyDescent="0.35">
      <c r="A11" s="66"/>
      <c r="B11" s="66"/>
      <c r="C11" s="66" t="s">
        <v>661</v>
      </c>
      <c r="D11" s="1170"/>
      <c r="E11" s="1170"/>
      <c r="F11" s="1170"/>
      <c r="G11" s="1170"/>
      <c r="H11" s="309"/>
      <c r="I11" s="309"/>
      <c r="J11" s="309"/>
      <c r="K11" s="309"/>
      <c r="L11" s="87"/>
      <c r="M11" s="87"/>
    </row>
    <row r="12" spans="1:13" ht="21" thickBot="1" x14ac:dyDescent="0.35">
      <c r="A12" s="66"/>
      <c r="B12" s="66"/>
      <c r="C12" s="66" t="s">
        <v>676</v>
      </c>
      <c r="D12" s="1170"/>
      <c r="E12" s="1170"/>
      <c r="F12" s="308" t="s">
        <v>677</v>
      </c>
      <c r="G12" s="1171"/>
      <c r="H12" s="1171"/>
      <c r="I12" s="309"/>
      <c r="J12" s="309"/>
      <c r="K12" s="309"/>
      <c r="L12" s="87"/>
      <c r="M12" s="87"/>
    </row>
    <row r="13" spans="1:13" ht="20.25" x14ac:dyDescent="0.3">
      <c r="A13" s="581"/>
      <c r="B13" s="581"/>
      <c r="C13" s="581"/>
      <c r="D13" s="582"/>
      <c r="E13" s="582"/>
      <c r="F13" s="580"/>
      <c r="G13" s="309"/>
      <c r="H13" s="309"/>
      <c r="I13" s="309"/>
      <c r="J13" s="309"/>
      <c r="K13" s="309"/>
      <c r="L13" s="583"/>
      <c r="M13" s="583"/>
    </row>
    <row r="14" spans="1:13" ht="21" thickBot="1" x14ac:dyDescent="0.35">
      <c r="A14" s="1177" t="s">
        <v>121</v>
      </c>
      <c r="B14" s="1177"/>
      <c r="C14" s="1177"/>
      <c r="D14" s="1179"/>
      <c r="E14" s="1179"/>
      <c r="F14" s="1179"/>
      <c r="G14" s="1179"/>
      <c r="H14" s="1177"/>
      <c r="I14" s="1177"/>
      <c r="J14" s="1177"/>
      <c r="K14" s="309"/>
      <c r="L14" s="583"/>
      <c r="M14" s="583"/>
    </row>
    <row r="15" spans="1:13" ht="21" thickBot="1" x14ac:dyDescent="0.35">
      <c r="A15" s="66"/>
      <c r="B15" s="66"/>
      <c r="C15" s="66" t="s">
        <v>661</v>
      </c>
      <c r="D15" s="1170"/>
      <c r="E15" s="1170"/>
      <c r="F15" s="1170"/>
      <c r="G15" s="1170"/>
      <c r="H15" s="309"/>
      <c r="I15" s="309"/>
      <c r="J15" s="309"/>
      <c r="K15" s="309"/>
      <c r="L15" s="583"/>
      <c r="M15" s="583"/>
    </row>
    <row r="16" spans="1:13" ht="21" thickBot="1" x14ac:dyDescent="0.35">
      <c r="A16" s="66"/>
      <c r="B16" s="66"/>
      <c r="C16" s="66" t="s">
        <v>676</v>
      </c>
      <c r="D16" s="1170"/>
      <c r="E16" s="1170"/>
      <c r="F16" s="308" t="s">
        <v>677</v>
      </c>
      <c r="G16" s="1171"/>
      <c r="H16" s="1171"/>
      <c r="I16" s="309"/>
      <c r="J16" s="309"/>
      <c r="K16" s="309"/>
      <c r="L16" s="583"/>
      <c r="M16" s="583"/>
    </row>
    <row r="17" spans="1:13" ht="20.25" x14ac:dyDescent="0.3">
      <c r="A17" s="581"/>
      <c r="B17" s="581"/>
      <c r="C17" s="581"/>
      <c r="D17" s="582"/>
      <c r="E17" s="582"/>
      <c r="F17" s="580"/>
      <c r="G17" s="309"/>
      <c r="H17" s="309"/>
      <c r="I17" s="309"/>
      <c r="J17" s="309"/>
      <c r="K17" s="309"/>
      <c r="L17" s="583"/>
      <c r="M17" s="583"/>
    </row>
    <row r="18" spans="1:13" ht="21" thickBot="1" x14ac:dyDescent="0.35">
      <c r="A18" s="1177" t="s">
        <v>609</v>
      </c>
      <c r="B18" s="1177"/>
      <c r="C18" s="1177"/>
      <c r="D18" s="1179"/>
      <c r="E18" s="1179"/>
      <c r="F18" s="1179"/>
      <c r="G18" s="1179"/>
      <c r="H18" s="1179"/>
      <c r="I18" s="309"/>
      <c r="J18" s="309"/>
      <c r="K18" s="309"/>
      <c r="L18" s="87"/>
      <c r="M18" s="87"/>
    </row>
    <row r="19" spans="1:13" ht="21" thickBot="1" x14ac:dyDescent="0.35">
      <c r="A19" s="1177" t="s">
        <v>610</v>
      </c>
      <c r="B19" s="1177"/>
      <c r="C19" s="1177"/>
      <c r="D19" s="1170"/>
      <c r="E19" s="1170"/>
      <c r="F19" s="1170"/>
      <c r="G19" s="308" t="s">
        <v>678</v>
      </c>
      <c r="H19" s="151"/>
      <c r="I19" s="309"/>
      <c r="J19" s="309"/>
      <c r="K19" s="309"/>
      <c r="L19" s="87"/>
      <c r="M19" s="87"/>
    </row>
    <row r="20" spans="1:13" ht="21" thickBot="1" x14ac:dyDescent="0.35">
      <c r="A20" s="1177" t="s">
        <v>679</v>
      </c>
      <c r="B20" s="1177"/>
      <c r="C20" s="1177"/>
      <c r="D20" s="1170"/>
      <c r="E20" s="1170"/>
      <c r="F20" s="1170"/>
      <c r="G20" s="309"/>
      <c r="H20" s="309"/>
      <c r="I20" s="309"/>
      <c r="J20" s="309"/>
      <c r="K20" s="309"/>
      <c r="L20" s="87"/>
      <c r="M20" s="87"/>
    </row>
    <row r="21" spans="1:13" ht="21" thickBot="1" x14ac:dyDescent="0.35">
      <c r="A21" s="1177" t="s">
        <v>680</v>
      </c>
      <c r="B21" s="1177"/>
      <c r="C21" s="1177"/>
      <c r="D21" s="1179"/>
      <c r="E21" s="1179"/>
      <c r="F21" s="1179"/>
      <c r="G21" s="1179"/>
      <c r="H21" s="1179"/>
      <c r="I21" s="309"/>
      <c r="J21" s="309"/>
      <c r="K21" s="309"/>
      <c r="L21" s="87"/>
      <c r="M21" s="87"/>
    </row>
    <row r="22" spans="1:13" x14ac:dyDescent="0.2">
      <c r="A22" s="10"/>
      <c r="B22" s="1"/>
      <c r="C22" s="2"/>
      <c r="D22" s="2"/>
      <c r="E22" s="2"/>
      <c r="F22" s="2"/>
      <c r="G22" s="2"/>
      <c r="H22" s="2"/>
      <c r="I22" s="2"/>
      <c r="J22" s="2"/>
      <c r="K22" s="1"/>
      <c r="L22"/>
      <c r="M22"/>
    </row>
    <row r="23" spans="1:13" x14ac:dyDescent="0.2">
      <c r="A23" s="10"/>
      <c r="B23" s="1"/>
      <c r="C23" s="2"/>
      <c r="D23" s="2"/>
      <c r="E23" s="2"/>
      <c r="F23" s="2"/>
      <c r="G23" s="2"/>
      <c r="H23" s="2"/>
      <c r="I23" s="2"/>
      <c r="J23" s="2"/>
      <c r="K23" s="1"/>
      <c r="L23" s="1"/>
      <c r="M23" s="1"/>
    </row>
    <row r="24" spans="1:13" x14ac:dyDescent="0.2">
      <c r="A24" s="6"/>
      <c r="B24" s="6"/>
      <c r="C24" s="6"/>
      <c r="D24" s="6"/>
      <c r="E24" s="6"/>
      <c r="F24" s="6"/>
      <c r="G24" s="6"/>
      <c r="H24" s="6"/>
      <c r="I24" s="6"/>
      <c r="J24" s="6"/>
      <c r="K24" s="6"/>
      <c r="L24" s="6"/>
      <c r="M24" s="6"/>
    </row>
    <row r="25" spans="1:13" ht="26.25" x14ac:dyDescent="0.4">
      <c r="A25" s="1184" t="s">
        <v>611</v>
      </c>
      <c r="B25" s="1184"/>
      <c r="C25" s="1184"/>
      <c r="D25" s="1184"/>
      <c r="E25" s="1184"/>
      <c r="F25" s="1184"/>
      <c r="G25" s="1184"/>
      <c r="H25" s="1184"/>
      <c r="I25" s="1184"/>
      <c r="J25" s="1184"/>
      <c r="K25" s="1184"/>
      <c r="L25" s="6"/>
      <c r="M25" s="6"/>
    </row>
    <row r="26" spans="1:13" ht="13.5" thickBot="1" x14ac:dyDescent="0.25">
      <c r="A26" s="6"/>
      <c r="B26" s="6"/>
      <c r="C26" s="6"/>
      <c r="D26" s="6"/>
      <c r="E26" s="6"/>
      <c r="F26" s="6"/>
      <c r="G26" s="6"/>
      <c r="H26" s="6"/>
      <c r="I26" s="6"/>
      <c r="J26" s="6"/>
      <c r="K26" s="6"/>
      <c r="L26" s="6"/>
      <c r="M26" s="6"/>
    </row>
    <row r="27" spans="1:13" ht="14.25" thickTop="1" thickBot="1" x14ac:dyDescent="0.25">
      <c r="A27" s="10" t="s">
        <v>663</v>
      </c>
      <c r="B27" s="6"/>
      <c r="C27" s="221"/>
      <c r="D27" s="6" t="s">
        <v>613</v>
      </c>
      <c r="E27" s="6"/>
      <c r="F27" s="6"/>
      <c r="G27" s="6"/>
      <c r="H27" s="6"/>
      <c r="I27" s="6"/>
      <c r="J27" s="6"/>
      <c r="K27" s="6"/>
      <c r="L27" s="6"/>
      <c r="M27" s="6"/>
    </row>
    <row r="28" spans="1:13" ht="14.25" thickTop="1" thickBot="1" x14ac:dyDescent="0.25">
      <c r="A28" s="10"/>
      <c r="B28" s="33"/>
      <c r="C28" s="6"/>
      <c r="D28" s="6"/>
      <c r="E28" s="8"/>
      <c r="F28" s="6"/>
      <c r="G28" s="6"/>
      <c r="H28" s="6"/>
      <c r="I28" s="6"/>
      <c r="J28" s="6"/>
      <c r="K28" s="6"/>
      <c r="L28" s="6"/>
      <c r="M28" s="6"/>
    </row>
    <row r="29" spans="1:13" ht="14.25" thickTop="1" thickBot="1" x14ac:dyDescent="0.25">
      <c r="A29" s="10" t="s">
        <v>612</v>
      </c>
      <c r="B29" s="33"/>
      <c r="C29" s="1181"/>
      <c r="D29" s="1182"/>
      <c r="E29" s="1183"/>
      <c r="F29" s="6" t="s">
        <v>718</v>
      </c>
      <c r="G29" s="6"/>
      <c r="H29" s="6"/>
      <c r="I29" s="6"/>
      <c r="J29" s="6"/>
      <c r="K29" s="6"/>
      <c r="L29" s="6"/>
      <c r="M29" s="6"/>
    </row>
    <row r="30" spans="1:13" ht="14.25" thickTop="1" thickBot="1" x14ac:dyDescent="0.25">
      <c r="A30" s="6"/>
      <c r="B30" s="9"/>
      <c r="C30" s="6"/>
      <c r="D30" s="6"/>
      <c r="E30" s="8"/>
      <c r="F30" s="6"/>
      <c r="G30" s="6"/>
      <c r="H30" s="6"/>
      <c r="I30" s="6"/>
      <c r="J30" s="6"/>
      <c r="K30" s="6"/>
      <c r="L30" s="6"/>
      <c r="M30" s="6"/>
    </row>
    <row r="31" spans="1:13" ht="14.25" thickTop="1" thickBot="1" x14ac:dyDescent="0.25">
      <c r="A31" s="10" t="s">
        <v>614</v>
      </c>
      <c r="B31" s="6"/>
      <c r="C31" s="221"/>
      <c r="D31" s="12" t="s">
        <v>615</v>
      </c>
      <c r="E31" s="12"/>
      <c r="F31" s="12"/>
      <c r="G31" s="6"/>
      <c r="H31" s="6"/>
      <c r="I31" s="6"/>
      <c r="J31" s="6"/>
      <c r="K31" s="6"/>
      <c r="L31" s="6"/>
      <c r="M31" s="6"/>
    </row>
    <row r="32" spans="1:13" ht="13.5" thickTop="1" x14ac:dyDescent="0.2">
      <c r="A32" s="6"/>
      <c r="B32" s="6"/>
      <c r="C32" s="6"/>
      <c r="D32" s="6"/>
      <c r="E32" s="6"/>
      <c r="F32" s="6"/>
      <c r="G32" s="6"/>
      <c r="H32" s="6"/>
      <c r="I32" s="6"/>
      <c r="J32" s="6"/>
      <c r="K32" s="6"/>
      <c r="L32" s="6"/>
      <c r="M32" s="6"/>
    </row>
    <row r="33" spans="1:13" ht="13.5" thickBot="1" x14ac:dyDescent="0.25">
      <c r="A33" s="62"/>
      <c r="B33" s="62"/>
      <c r="C33" s="62"/>
      <c r="D33" s="62"/>
      <c r="E33" s="62"/>
      <c r="F33" s="62"/>
      <c r="G33" s="62"/>
      <c r="H33" s="62"/>
      <c r="I33" s="62"/>
      <c r="J33" s="62"/>
      <c r="K33" s="62"/>
      <c r="L33" s="62"/>
      <c r="M33" s="62"/>
    </row>
    <row r="34" spans="1:13" ht="13.5" thickBot="1" x14ac:dyDescent="0.25">
      <c r="A34" s="574"/>
      <c r="B34" s="575"/>
      <c r="C34" s="575"/>
      <c r="D34" s="575"/>
      <c r="E34" s="575"/>
      <c r="F34" s="575"/>
      <c r="G34" s="575"/>
      <c r="H34" s="575"/>
      <c r="I34" s="575"/>
      <c r="J34" s="575"/>
      <c r="K34" s="575"/>
      <c r="L34" s="575"/>
      <c r="M34" s="576"/>
    </row>
  </sheetData>
  <customSheetViews>
    <customSheetView guid="{AAD60760-F9D5-4652-8E0C-566433032DA7}" scale="75" fitToPage="1" showRuler="0">
      <selection sqref="A1:B1"/>
      <pageMargins left="0.25" right="0.25" top="0.5" bottom="0.5" header="0.5" footer="0.5"/>
      <pageSetup scale="68" orientation="landscape" r:id="rId1"/>
      <headerFooter alignWithMargins="0">
        <oddFooter>&amp;CPage &amp;P of &amp;N</oddFooter>
      </headerFooter>
    </customSheetView>
  </customSheetViews>
  <mergeCells count="38">
    <mergeCell ref="K10:L10"/>
    <mergeCell ref="C29:E29"/>
    <mergeCell ref="A20:C20"/>
    <mergeCell ref="D20:F20"/>
    <mergeCell ref="A21:C21"/>
    <mergeCell ref="D21:H21"/>
    <mergeCell ref="A18:C18"/>
    <mergeCell ref="D18:H18"/>
    <mergeCell ref="A19:C19"/>
    <mergeCell ref="A25:K25"/>
    <mergeCell ref="D19:F19"/>
    <mergeCell ref="A10:C10"/>
    <mergeCell ref="D10:G10"/>
    <mergeCell ref="D11:G11"/>
    <mergeCell ref="D12:E12"/>
    <mergeCell ref="G12:H12"/>
    <mergeCell ref="H10:J10"/>
    <mergeCell ref="A14:C14"/>
    <mergeCell ref="D14:G14"/>
    <mergeCell ref="H14:J14"/>
    <mergeCell ref="E6:I6"/>
    <mergeCell ref="J6:M6"/>
    <mergeCell ref="A8:B8"/>
    <mergeCell ref="C8:G8"/>
    <mergeCell ref="H8:J8"/>
    <mergeCell ref="A9:B9"/>
    <mergeCell ref="C9:G9"/>
    <mergeCell ref="H9:J9"/>
    <mergeCell ref="D15:G15"/>
    <mergeCell ref="D16:E16"/>
    <mergeCell ref="G16:H16"/>
    <mergeCell ref="A1:B1"/>
    <mergeCell ref="C1:L1"/>
    <mergeCell ref="A2:B2"/>
    <mergeCell ref="C2:L2"/>
    <mergeCell ref="C3:L3"/>
    <mergeCell ref="C4:L4"/>
    <mergeCell ref="A6:D6"/>
  </mergeCells>
  <phoneticPr fontId="0" type="noConversion"/>
  <pageMargins left="0.25" right="0.25" top="0.5" bottom="0.5" header="0.5" footer="0.5"/>
  <pageSetup scale="68" orientation="landscape" r:id="rId2"/>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zoomScale="75" workbookViewId="0">
      <selection activeCell="M18" sqref="M18"/>
    </sheetView>
  </sheetViews>
  <sheetFormatPr defaultRowHeight="12.75" x14ac:dyDescent="0.2"/>
  <cols>
    <col min="1" max="2" width="14.7109375" style="827" customWidth="1"/>
    <col min="3" max="3" width="15.7109375" style="827" bestFit="1" customWidth="1"/>
    <col min="4" max="4" width="11.85546875" style="827" bestFit="1" customWidth="1"/>
    <col min="5" max="5" width="11.140625" style="827" bestFit="1" customWidth="1"/>
    <col min="6" max="6" width="9.140625" style="827"/>
    <col min="7" max="10" width="12.7109375" style="827" customWidth="1"/>
    <col min="11" max="12" width="9.140625" style="827"/>
    <col min="13" max="13" width="12.42578125" style="827" bestFit="1" customWidth="1"/>
    <col min="14" max="16384" width="9.140625" style="827"/>
  </cols>
  <sheetData>
    <row r="1" spans="1:15" ht="26.25" x14ac:dyDescent="0.4">
      <c r="A1" s="1060" t="s">
        <v>593</v>
      </c>
      <c r="B1" s="1060"/>
      <c r="C1" s="1117" t="s">
        <v>717</v>
      </c>
      <c r="D1" s="1118"/>
      <c r="E1" s="1118"/>
      <c r="F1" s="1118"/>
      <c r="G1" s="1118"/>
      <c r="H1" s="1118"/>
      <c r="I1" s="1118"/>
      <c r="J1" s="1118"/>
      <c r="K1" s="1118"/>
      <c r="L1" s="1119"/>
      <c r="M1" s="498" t="s">
        <v>594</v>
      </c>
    </row>
    <row r="2" spans="1:15" ht="26.25" x14ac:dyDescent="0.4">
      <c r="A2" s="1061" t="s">
        <v>595</v>
      </c>
      <c r="B2" s="1061"/>
      <c r="C2" s="1120" t="s">
        <v>363</v>
      </c>
      <c r="D2" s="1121"/>
      <c r="E2" s="1121"/>
      <c r="F2" s="1121"/>
      <c r="G2" s="1121"/>
      <c r="H2" s="1121"/>
      <c r="I2" s="1121"/>
      <c r="J2" s="1121"/>
      <c r="K2" s="1121"/>
      <c r="L2" s="1122"/>
      <c r="M2" s="499" t="s">
        <v>596</v>
      </c>
    </row>
    <row r="3" spans="1:15" ht="26.25" x14ac:dyDescent="0.4">
      <c r="A3" s="3">
        <v>20</v>
      </c>
      <c r="B3" s="413" t="str">
        <f>FAC!B3</f>
        <v>__ __</v>
      </c>
      <c r="C3" s="1135" t="s">
        <v>745</v>
      </c>
      <c r="D3" s="1136"/>
      <c r="E3" s="1136"/>
      <c r="F3" s="1136"/>
      <c r="G3" s="1136"/>
      <c r="H3" s="1136"/>
      <c r="I3" s="1136"/>
      <c r="J3" s="1136"/>
      <c r="K3" s="1136"/>
      <c r="L3" s="1137"/>
      <c r="M3" s="499" t="s">
        <v>134</v>
      </c>
    </row>
    <row r="4" spans="1:15" ht="13.5" thickBot="1" x14ac:dyDescent="0.25">
      <c r="A4" s="5"/>
      <c r="B4" s="891"/>
      <c r="C4" s="1185"/>
      <c r="D4" s="1186"/>
      <c r="E4" s="1186"/>
      <c r="F4" s="1186"/>
      <c r="G4" s="1186"/>
      <c r="H4" s="1186"/>
      <c r="I4" s="1186"/>
      <c r="J4" s="1186"/>
      <c r="K4" s="1186"/>
      <c r="L4" s="1186"/>
      <c r="M4" s="892"/>
    </row>
    <row r="5" spans="1:15" ht="13.5" thickBot="1" x14ac:dyDescent="0.25">
      <c r="A5" s="10"/>
      <c r="B5" s="893"/>
      <c r="C5" s="894"/>
      <c r="D5" s="894"/>
      <c r="E5" s="894"/>
      <c r="F5" s="894"/>
      <c r="G5" s="894"/>
      <c r="H5" s="894"/>
      <c r="I5" s="894"/>
      <c r="J5" s="894"/>
      <c r="K5" s="893"/>
    </row>
    <row r="6" spans="1:15" s="895" customFormat="1" ht="21" thickBot="1" x14ac:dyDescent="0.35">
      <c r="A6" s="1174" t="s">
        <v>933</v>
      </c>
      <c r="B6" s="1174"/>
      <c r="C6" s="1174"/>
      <c r="D6" s="1174"/>
      <c r="E6" s="1175" t="s">
        <v>932</v>
      </c>
      <c r="F6" s="1175"/>
      <c r="G6" s="1175"/>
      <c r="H6" s="1175"/>
      <c r="I6" s="1175"/>
      <c r="J6" s="1176" t="s">
        <v>931</v>
      </c>
      <c r="K6" s="1176"/>
      <c r="L6" s="1176"/>
      <c r="M6" s="1176"/>
    </row>
    <row r="7" spans="1:15" ht="20.25" x14ac:dyDescent="0.3">
      <c r="A7" s="85"/>
      <c r="B7" s="85"/>
      <c r="C7" s="86"/>
      <c r="D7" s="86"/>
      <c r="E7" s="86"/>
      <c r="F7" s="86"/>
      <c r="G7" s="86"/>
      <c r="H7" s="86"/>
      <c r="I7" s="86"/>
      <c r="J7" s="86"/>
      <c r="K7" s="85"/>
      <c r="L7" s="87"/>
    </row>
    <row r="8" spans="1:15" ht="21" thickBot="1" x14ac:dyDescent="0.35">
      <c r="A8" s="1177" t="s">
        <v>681</v>
      </c>
      <c r="B8" s="1177"/>
      <c r="C8" s="1187">
        <f>FAC!C8</f>
        <v>0</v>
      </c>
      <c r="D8" s="1187"/>
      <c r="E8" s="1187"/>
      <c r="F8" s="1187"/>
      <c r="G8" s="1187"/>
      <c r="H8" s="1177" t="s">
        <v>607</v>
      </c>
      <c r="I8" s="1177"/>
      <c r="J8" s="1177"/>
      <c r="K8" s="412">
        <f>FAC!K8</f>
        <v>0</v>
      </c>
      <c r="L8" s="309"/>
      <c r="M8" s="309"/>
      <c r="N8" s="309"/>
      <c r="O8" s="309"/>
    </row>
    <row r="9" spans="1:15" ht="21" thickBot="1" x14ac:dyDescent="0.35">
      <c r="A9" s="1177" t="s">
        <v>682</v>
      </c>
      <c r="B9" s="1177"/>
      <c r="C9" s="1187">
        <f>FAC!C9</f>
        <v>0</v>
      </c>
      <c r="D9" s="1187"/>
      <c r="E9" s="1187"/>
      <c r="F9" s="1187"/>
      <c r="G9" s="1187"/>
      <c r="H9" s="1177" t="s">
        <v>608</v>
      </c>
      <c r="I9" s="1177"/>
      <c r="J9" s="1177"/>
      <c r="K9" s="412">
        <f>FAC!K9</f>
        <v>0</v>
      </c>
      <c r="L9" s="309"/>
      <c r="M9" s="309"/>
      <c r="N9" s="309"/>
      <c r="O9" s="309"/>
    </row>
    <row r="12" spans="1:15" ht="13.5" thickBot="1" x14ac:dyDescent="0.25">
      <c r="A12" s="6"/>
      <c r="B12" s="12"/>
      <c r="C12" s="12"/>
      <c r="D12" s="13"/>
      <c r="E12" s="13"/>
      <c r="F12" s="10"/>
    </row>
    <row r="13" spans="1:15" ht="13.5" thickTop="1" x14ac:dyDescent="0.2">
      <c r="A13" s="6"/>
      <c r="B13" s="110" t="s">
        <v>648</v>
      </c>
      <c r="C13" s="1188" t="s">
        <v>630</v>
      </c>
      <c r="D13" s="1189"/>
      <c r="E13" s="1190" t="s">
        <v>664</v>
      </c>
      <c r="F13" s="1191"/>
    </row>
    <row r="14" spans="1:15" x14ac:dyDescent="0.2">
      <c r="A14" s="6"/>
      <c r="B14" s="126" t="s">
        <v>263</v>
      </c>
      <c r="C14" s="65" t="s">
        <v>628</v>
      </c>
      <c r="D14" s="406" t="s">
        <v>629</v>
      </c>
      <c r="E14" s="408" t="s">
        <v>665</v>
      </c>
      <c r="F14" s="112" t="s">
        <v>666</v>
      </c>
    </row>
    <row r="15" spans="1:15" x14ac:dyDescent="0.2">
      <c r="A15" s="6"/>
      <c r="B15" s="222"/>
      <c r="C15" s="90"/>
      <c r="D15" s="407"/>
      <c r="E15" s="409">
        <v>0.5</v>
      </c>
      <c r="F15" s="223">
        <v>30</v>
      </c>
    </row>
    <row r="16" spans="1:15" x14ac:dyDescent="0.2">
      <c r="A16" s="6"/>
      <c r="B16" s="222"/>
      <c r="C16" s="90"/>
      <c r="D16" s="407"/>
      <c r="E16" s="409">
        <v>0.5</v>
      </c>
      <c r="F16" s="223">
        <v>30</v>
      </c>
    </row>
    <row r="17" spans="1:13" x14ac:dyDescent="0.2">
      <c r="A17" s="6"/>
      <c r="B17" s="222"/>
      <c r="C17" s="90"/>
      <c r="D17" s="100"/>
      <c r="E17" s="409">
        <v>0.5</v>
      </c>
      <c r="F17" s="223">
        <v>30</v>
      </c>
    </row>
    <row r="18" spans="1:13" x14ac:dyDescent="0.2">
      <c r="A18" s="6"/>
      <c r="B18" s="222"/>
      <c r="C18" s="90"/>
      <c r="D18" s="100"/>
      <c r="E18" s="409">
        <v>0.5</v>
      </c>
      <c r="F18" s="223">
        <v>30</v>
      </c>
    </row>
    <row r="19" spans="1:13" x14ac:dyDescent="0.2">
      <c r="A19" s="6"/>
      <c r="B19" s="222"/>
      <c r="C19" s="90"/>
      <c r="D19" s="100"/>
      <c r="E19" s="409">
        <v>0.5</v>
      </c>
      <c r="F19" s="223">
        <v>30</v>
      </c>
    </row>
    <row r="20" spans="1:13" x14ac:dyDescent="0.2">
      <c r="A20" s="6"/>
      <c r="B20" s="222"/>
      <c r="C20" s="90"/>
      <c r="D20" s="100"/>
      <c r="E20" s="409">
        <v>0.5</v>
      </c>
      <c r="F20" s="223">
        <v>30</v>
      </c>
    </row>
    <row r="21" spans="1:13" x14ac:dyDescent="0.2">
      <c r="A21" s="6"/>
      <c r="B21" s="222"/>
      <c r="C21" s="90"/>
      <c r="D21" s="100"/>
      <c r="E21" s="409">
        <v>0.5</v>
      </c>
      <c r="F21" s="223">
        <v>30</v>
      </c>
    </row>
    <row r="22" spans="1:13" x14ac:dyDescent="0.2">
      <c r="A22" s="6"/>
      <c r="B22" s="222"/>
      <c r="C22" s="90"/>
      <c r="D22" s="100"/>
      <c r="E22" s="409">
        <v>0.5</v>
      </c>
      <c r="F22" s="223">
        <v>30</v>
      </c>
    </row>
    <row r="23" spans="1:13" x14ac:dyDescent="0.2">
      <c r="A23" s="6"/>
      <c r="B23" s="222"/>
      <c r="C23" s="90"/>
      <c r="D23" s="100"/>
      <c r="E23" s="409">
        <v>0.5</v>
      </c>
      <c r="F23" s="223">
        <v>30</v>
      </c>
    </row>
    <row r="24" spans="1:13" x14ac:dyDescent="0.2">
      <c r="A24" s="6"/>
      <c r="B24" s="222"/>
      <c r="C24" s="90"/>
      <c r="D24" s="100"/>
      <c r="E24" s="409">
        <v>0.5</v>
      </c>
      <c r="F24" s="223">
        <v>30</v>
      </c>
    </row>
    <row r="25" spans="1:13" x14ac:dyDescent="0.2">
      <c r="A25" s="6"/>
      <c r="B25" s="222"/>
      <c r="C25" s="90"/>
      <c r="D25" s="100"/>
      <c r="E25" s="409">
        <v>0.5</v>
      </c>
      <c r="F25" s="223">
        <v>30</v>
      </c>
    </row>
    <row r="26" spans="1:13" x14ac:dyDescent="0.2">
      <c r="A26" s="6"/>
      <c r="B26" s="222"/>
      <c r="C26" s="90"/>
      <c r="D26" s="100"/>
      <c r="E26" s="409">
        <v>0.5</v>
      </c>
      <c r="F26" s="223">
        <v>30</v>
      </c>
    </row>
    <row r="27" spans="1:13" x14ac:dyDescent="0.2">
      <c r="A27" s="6"/>
      <c r="B27" s="222"/>
      <c r="C27" s="90"/>
      <c r="D27" s="100"/>
      <c r="E27" s="409">
        <v>0.5</v>
      </c>
      <c r="F27" s="223">
        <v>30</v>
      </c>
    </row>
    <row r="28" spans="1:13" x14ac:dyDescent="0.2">
      <c r="A28" s="6"/>
      <c r="B28" s="222"/>
      <c r="C28" s="90"/>
      <c r="D28" s="100"/>
      <c r="E28" s="409">
        <v>0.5</v>
      </c>
      <c r="F28" s="223">
        <v>30</v>
      </c>
    </row>
    <row r="29" spans="1:13" ht="13.5" thickBot="1" x14ac:dyDescent="0.25">
      <c r="A29" s="6"/>
      <c r="B29" s="224"/>
      <c r="C29" s="91"/>
      <c r="D29" s="101"/>
      <c r="E29" s="409">
        <v>0.5</v>
      </c>
      <c r="F29" s="223">
        <v>30</v>
      </c>
    </row>
    <row r="30" spans="1:13" ht="14.25" thickTop="1" thickBot="1" x14ac:dyDescent="0.25">
      <c r="A30" s="6"/>
      <c r="B30" s="157" t="s">
        <v>645</v>
      </c>
      <c r="C30" s="225">
        <f>SUM(C15:C29)</f>
        <v>0</v>
      </c>
      <c r="D30" s="227">
        <f>SUM(D15:D29)</f>
        <v>0</v>
      </c>
      <c r="E30" s="226"/>
      <c r="F30" s="165"/>
    </row>
    <row r="31" spans="1:13" ht="13.5" thickTop="1" x14ac:dyDescent="0.2">
      <c r="A31" s="6"/>
      <c r="B31" s="12"/>
      <c r="C31" s="21"/>
      <c r="D31" s="64"/>
      <c r="E31" s="64"/>
      <c r="F31" s="21"/>
      <c r="G31" s="13"/>
      <c r="H31" s="14"/>
      <c r="I31" s="6"/>
      <c r="J31" s="6"/>
      <c r="K31" s="6"/>
      <c r="L31" s="6"/>
      <c r="M31" s="6"/>
    </row>
    <row r="32" spans="1:13" ht="13.5" thickBot="1" x14ac:dyDescent="0.25">
      <c r="A32" s="62"/>
      <c r="B32" s="378"/>
      <c r="C32" s="378"/>
      <c r="D32" s="379"/>
      <c r="E32" s="379"/>
      <c r="F32" s="62"/>
      <c r="G32" s="379"/>
      <c r="H32" s="72"/>
      <c r="I32" s="62"/>
      <c r="J32" s="62"/>
      <c r="K32" s="62"/>
      <c r="L32" s="62"/>
      <c r="M32" s="62"/>
    </row>
    <row r="33" spans="1:13" ht="13.5" thickBot="1" x14ac:dyDescent="0.25">
      <c r="A33" s="896"/>
      <c r="B33" s="897"/>
      <c r="C33" s="897"/>
      <c r="D33" s="897"/>
      <c r="E33" s="897"/>
      <c r="F33" s="897"/>
      <c r="G33" s="897"/>
      <c r="H33" s="897"/>
      <c r="I33" s="897"/>
      <c r="J33" s="897"/>
      <c r="K33" s="897"/>
      <c r="L33" s="897"/>
      <c r="M33" s="898"/>
    </row>
  </sheetData>
  <customSheetViews>
    <customSheetView guid="{AAD60760-F9D5-4652-8E0C-566433032DA7}" scale="75" fitToPage="1" showRuler="0">
      <selection sqref="A1:B1"/>
      <pageMargins left="0.25" right="0.25" top="0.5" bottom="0.75" header="0.5" footer="0.5"/>
      <pageSetup scale="86" orientation="landscape" r:id="rId1"/>
      <headerFooter alignWithMargins="0">
        <oddFooter>&amp;CPage &amp;P of &amp;N</oddFooter>
      </headerFooter>
    </customSheetView>
  </customSheetViews>
  <mergeCells count="17">
    <mergeCell ref="H8:J8"/>
    <mergeCell ref="A9:B9"/>
    <mergeCell ref="C9:G9"/>
    <mergeCell ref="H9:J9"/>
    <mergeCell ref="C13:D13"/>
    <mergeCell ref="E13:F13"/>
    <mergeCell ref="A8:B8"/>
    <mergeCell ref="C8:G8"/>
    <mergeCell ref="E6:I6"/>
    <mergeCell ref="J6:M6"/>
    <mergeCell ref="A6:D6"/>
    <mergeCell ref="A1:B1"/>
    <mergeCell ref="C1:L1"/>
    <mergeCell ref="A2:B2"/>
    <mergeCell ref="C2:L2"/>
    <mergeCell ref="C3:L3"/>
    <mergeCell ref="C4:L4"/>
  </mergeCells>
  <phoneticPr fontId="0" type="noConversion"/>
  <pageMargins left="0.25" right="0.25" top="0.5" bottom="0.75" header="0.5" footer="0.5"/>
  <pageSetup scale="86" orientation="landscape" r:id="rId2"/>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zoomScale="75" workbookViewId="0">
      <selection activeCell="A3" sqref="A3"/>
    </sheetView>
  </sheetViews>
  <sheetFormatPr defaultRowHeight="12.75" x14ac:dyDescent="0.2"/>
  <cols>
    <col min="1" max="2" width="14.7109375" style="827" customWidth="1"/>
    <col min="3" max="6" width="9.140625" style="827"/>
    <col min="7" max="10" width="12.7109375" style="827" customWidth="1"/>
    <col min="11" max="12" width="9.140625" style="827"/>
    <col min="13" max="13" width="13.85546875" style="827" bestFit="1" customWidth="1"/>
    <col min="14" max="16384" width="9.140625" style="827"/>
  </cols>
  <sheetData>
    <row r="1" spans="1:13" ht="26.25" x14ac:dyDescent="0.4">
      <c r="A1" s="1117" t="s">
        <v>593</v>
      </c>
      <c r="B1" s="1119"/>
      <c r="C1" s="1117" t="s">
        <v>717</v>
      </c>
      <c r="D1" s="1118"/>
      <c r="E1" s="1118"/>
      <c r="F1" s="1118"/>
      <c r="G1" s="1118"/>
      <c r="H1" s="1118"/>
      <c r="I1" s="1118"/>
      <c r="J1" s="1118"/>
      <c r="K1" s="1118"/>
      <c r="L1" s="1119"/>
      <c r="M1" s="498" t="s">
        <v>594</v>
      </c>
    </row>
    <row r="2" spans="1:13" ht="26.25" x14ac:dyDescent="0.4">
      <c r="A2" s="1061" t="s">
        <v>595</v>
      </c>
      <c r="B2" s="1061"/>
      <c r="C2" s="1120" t="s">
        <v>363</v>
      </c>
      <c r="D2" s="1121"/>
      <c r="E2" s="1121"/>
      <c r="F2" s="1121"/>
      <c r="G2" s="1121"/>
      <c r="H2" s="1121"/>
      <c r="I2" s="1121"/>
      <c r="J2" s="1121"/>
      <c r="K2" s="1121"/>
      <c r="L2" s="1122"/>
      <c r="M2" s="499" t="s">
        <v>596</v>
      </c>
    </row>
    <row r="3" spans="1:13" ht="26.25" x14ac:dyDescent="0.4">
      <c r="A3" s="3">
        <v>20</v>
      </c>
      <c r="B3" s="413" t="str">
        <f>FAC!B3</f>
        <v>__ __</v>
      </c>
      <c r="C3" s="1135" t="s">
        <v>930</v>
      </c>
      <c r="D3" s="1136"/>
      <c r="E3" s="1136"/>
      <c r="F3" s="1136"/>
      <c r="G3" s="1136"/>
      <c r="H3" s="1136"/>
      <c r="I3" s="1136"/>
      <c r="J3" s="1136"/>
      <c r="K3" s="1136"/>
      <c r="L3" s="1137"/>
      <c r="M3" s="4" t="s">
        <v>132</v>
      </c>
    </row>
    <row r="4" spans="1:13" ht="13.5" thickBot="1" x14ac:dyDescent="0.25">
      <c r="A4" s="5"/>
      <c r="B4" s="891"/>
      <c r="C4" s="1185"/>
      <c r="D4" s="1186"/>
      <c r="E4" s="1186"/>
      <c r="F4" s="1186"/>
      <c r="G4" s="1186"/>
      <c r="H4" s="1186"/>
      <c r="I4" s="1186"/>
      <c r="J4" s="1186"/>
      <c r="K4" s="1186"/>
      <c r="L4" s="1186"/>
      <c r="M4" s="899"/>
    </row>
    <row r="5" spans="1:13" ht="13.5" thickBot="1" x14ac:dyDescent="0.25">
      <c r="A5" s="10"/>
      <c r="B5" s="893"/>
      <c r="C5" s="894"/>
      <c r="D5" s="894"/>
      <c r="E5" s="894"/>
      <c r="F5" s="894"/>
      <c r="G5" s="894"/>
      <c r="H5" s="894"/>
      <c r="I5" s="894"/>
      <c r="J5" s="894"/>
      <c r="K5" s="893"/>
    </row>
    <row r="6" spans="1:13" ht="21" thickBot="1" x14ac:dyDescent="0.35">
      <c r="A6" s="1174" t="s">
        <v>933</v>
      </c>
      <c r="B6" s="1174"/>
      <c r="C6" s="1174"/>
      <c r="D6" s="1174"/>
      <c r="E6" s="1175" t="s">
        <v>932</v>
      </c>
      <c r="F6" s="1175"/>
      <c r="G6" s="1175"/>
      <c r="H6" s="1175"/>
      <c r="I6" s="1175"/>
      <c r="J6" s="1176" t="s">
        <v>931</v>
      </c>
      <c r="K6" s="1176"/>
      <c r="L6" s="1176"/>
      <c r="M6" s="1176"/>
    </row>
    <row r="7" spans="1:13" ht="20.25" x14ac:dyDescent="0.3">
      <c r="A7" s="85"/>
      <c r="B7" s="85"/>
      <c r="C7" s="86"/>
      <c r="D7" s="86"/>
      <c r="E7" s="86"/>
      <c r="F7" s="86"/>
      <c r="G7" s="86"/>
      <c r="H7" s="86"/>
      <c r="I7" s="86"/>
      <c r="J7" s="86"/>
      <c r="K7" s="85"/>
      <c r="L7" s="87"/>
    </row>
    <row r="8" spans="1:13" ht="21" thickBot="1" x14ac:dyDescent="0.35">
      <c r="A8" s="1177" t="s">
        <v>681</v>
      </c>
      <c r="B8" s="1177"/>
      <c r="C8" s="1187">
        <f>FAC!C8</f>
        <v>0</v>
      </c>
      <c r="D8" s="1187"/>
      <c r="E8" s="1187"/>
      <c r="F8" s="1187"/>
      <c r="G8" s="1187"/>
      <c r="H8" s="1177" t="s">
        <v>607</v>
      </c>
      <c r="I8" s="1177"/>
      <c r="J8" s="1177"/>
      <c r="K8" s="412">
        <f>FAC!K8</f>
        <v>0</v>
      </c>
      <c r="L8" s="309"/>
      <c r="M8" s="309"/>
    </row>
    <row r="9" spans="1:13" ht="21" thickBot="1" x14ac:dyDescent="0.35">
      <c r="A9" s="1177" t="s">
        <v>682</v>
      </c>
      <c r="B9" s="1177"/>
      <c r="C9" s="1187">
        <f>FAC!C9</f>
        <v>0</v>
      </c>
      <c r="D9" s="1187"/>
      <c r="E9" s="1187"/>
      <c r="F9" s="1187"/>
      <c r="G9" s="1187"/>
      <c r="H9" s="1177" t="s">
        <v>608</v>
      </c>
      <c r="I9" s="1177"/>
      <c r="J9" s="1177"/>
      <c r="K9" s="412">
        <f>FAC!K9</f>
        <v>0</v>
      </c>
      <c r="L9" s="309"/>
      <c r="M9" s="309"/>
    </row>
    <row r="12" spans="1:13" ht="13.5" thickBot="1" x14ac:dyDescent="0.25">
      <c r="A12" s="10"/>
      <c r="B12" s="10"/>
      <c r="C12" s="13"/>
      <c r="D12" s="13"/>
      <c r="E12" s="6"/>
      <c r="F12" s="13"/>
      <c r="G12" s="15"/>
      <c r="H12" s="6"/>
      <c r="I12" s="6"/>
      <c r="J12" s="6"/>
      <c r="K12" s="6"/>
      <c r="L12" s="6"/>
      <c r="M12" s="6"/>
    </row>
    <row r="13" spans="1:13" ht="14.25" thickTop="1" thickBot="1" x14ac:dyDescent="0.25">
      <c r="A13" s="10"/>
      <c r="B13" s="110" t="s">
        <v>654</v>
      </c>
      <c r="C13" s="111" t="s">
        <v>655</v>
      </c>
      <c r="D13" s="1198" t="s">
        <v>667</v>
      </c>
      <c r="E13" s="1199"/>
      <c r="F13" s="1199"/>
      <c r="G13" s="1199"/>
      <c r="H13" s="1200"/>
      <c r="I13" s="143" t="s">
        <v>668</v>
      </c>
      <c r="J13" s="6"/>
      <c r="K13" s="6"/>
      <c r="L13" s="6"/>
      <c r="M13" s="6"/>
    </row>
    <row r="14" spans="1:13" x14ac:dyDescent="0.2">
      <c r="A14" s="10"/>
      <c r="B14" s="218" t="s">
        <v>465</v>
      </c>
      <c r="C14" s="92">
        <f>I14</f>
        <v>7.7</v>
      </c>
      <c r="D14" s="1201" t="s">
        <v>463</v>
      </c>
      <c r="E14" s="1202"/>
      <c r="F14" s="1202"/>
      <c r="G14" s="1202"/>
      <c r="H14" s="1203"/>
      <c r="I14" s="219">
        <v>7.7</v>
      </c>
      <c r="J14" s="6"/>
      <c r="K14" s="6"/>
      <c r="L14" s="6"/>
      <c r="M14" s="6"/>
    </row>
    <row r="15" spans="1:13" x14ac:dyDescent="0.2">
      <c r="A15" s="10"/>
      <c r="B15" s="128" t="s">
        <v>939</v>
      </c>
      <c r="C15" s="17">
        <f>C14*0.447</f>
        <v>3.4419</v>
      </c>
      <c r="D15" s="1204" t="s">
        <v>559</v>
      </c>
      <c r="E15" s="1205"/>
      <c r="F15" s="1205"/>
      <c r="G15" s="1205"/>
      <c r="H15" s="1206"/>
      <c r="I15" s="220"/>
      <c r="J15" s="6"/>
      <c r="K15" s="6"/>
      <c r="L15" s="6"/>
      <c r="M15" s="6"/>
    </row>
    <row r="16" spans="1:13" x14ac:dyDescent="0.2">
      <c r="A16" s="10"/>
      <c r="B16" s="177" t="s">
        <v>466</v>
      </c>
      <c r="C16" s="93">
        <f>I16</f>
        <v>20</v>
      </c>
      <c r="D16" s="1192" t="s">
        <v>404</v>
      </c>
      <c r="E16" s="1193"/>
      <c r="F16" s="1193"/>
      <c r="G16" s="1193"/>
      <c r="H16" s="1194"/>
      <c r="I16" s="215">
        <v>20</v>
      </c>
      <c r="J16" s="6"/>
      <c r="K16" s="6"/>
      <c r="L16" s="6"/>
      <c r="M16" s="6"/>
    </row>
    <row r="17" spans="1:13" x14ac:dyDescent="0.2">
      <c r="A17" s="10"/>
      <c r="B17" s="177" t="s">
        <v>467</v>
      </c>
      <c r="C17" s="93">
        <f>I17</f>
        <v>13.3</v>
      </c>
      <c r="D17" s="1192" t="s">
        <v>406</v>
      </c>
      <c r="E17" s="1193"/>
      <c r="F17" s="1193"/>
      <c r="G17" s="1193"/>
      <c r="H17" s="1194"/>
      <c r="I17" s="215">
        <v>13.3</v>
      </c>
      <c r="J17" s="6"/>
      <c r="K17" s="6"/>
      <c r="L17" s="6"/>
      <c r="M17" s="6"/>
    </row>
    <row r="18" spans="1:13" ht="13.5" thickBot="1" x14ac:dyDescent="0.25">
      <c r="A18" s="10"/>
      <c r="B18" s="201" t="s">
        <v>510</v>
      </c>
      <c r="C18" s="216">
        <f>I18</f>
        <v>75</v>
      </c>
      <c r="D18" s="1195" t="s">
        <v>703</v>
      </c>
      <c r="E18" s="1196"/>
      <c r="F18" s="1196"/>
      <c r="G18" s="1196"/>
      <c r="H18" s="1197"/>
      <c r="I18" s="217">
        <v>75</v>
      </c>
      <c r="J18" s="6"/>
      <c r="K18" s="6"/>
      <c r="L18" s="6"/>
      <c r="M18" s="6"/>
    </row>
    <row r="19" spans="1:13" ht="13.5" thickTop="1" x14ac:dyDescent="0.2">
      <c r="A19" s="10"/>
      <c r="B19" s="10"/>
      <c r="C19" s="13"/>
      <c r="D19" s="13"/>
      <c r="E19" s="6"/>
      <c r="F19" s="13"/>
      <c r="G19" s="15"/>
      <c r="H19" s="6"/>
      <c r="I19" s="6"/>
      <c r="J19" s="6"/>
      <c r="K19" s="6"/>
      <c r="L19" s="6"/>
      <c r="M19" s="6"/>
    </row>
    <row r="20" spans="1:13" ht="13.5" thickBot="1" x14ac:dyDescent="0.25">
      <c r="A20" s="10"/>
      <c r="B20" s="10"/>
      <c r="C20" s="13"/>
      <c r="D20" s="13"/>
      <c r="E20" s="10"/>
      <c r="F20" s="13"/>
      <c r="G20" s="14"/>
      <c r="H20" s="10"/>
      <c r="I20" s="10"/>
      <c r="J20" s="10"/>
      <c r="K20" s="10"/>
      <c r="L20" s="6"/>
      <c r="M20" s="6"/>
    </row>
    <row r="21" spans="1:13" ht="13.5" thickBot="1" x14ac:dyDescent="0.25">
      <c r="A21" s="419"/>
      <c r="B21" s="419"/>
      <c r="C21" s="444"/>
      <c r="D21" s="444"/>
      <c r="E21" s="444"/>
      <c r="F21" s="445"/>
      <c r="G21" s="419"/>
      <c r="H21" s="419"/>
      <c r="I21" s="419"/>
      <c r="J21" s="419"/>
      <c r="K21" s="419"/>
      <c r="L21" s="419"/>
      <c r="M21" s="419"/>
    </row>
  </sheetData>
  <customSheetViews>
    <customSheetView guid="{AAD60760-F9D5-4652-8E0C-566433032DA7}" scale="75" fitToPage="1" showRuler="0">
      <selection sqref="A1:B1"/>
      <pageMargins left="0.25" right="0.25" top="0.5" bottom="1" header="0.5" footer="0.5"/>
      <pageSetup scale="91" orientation="landscape" r:id="rId1"/>
      <headerFooter alignWithMargins="0">
        <oddFooter>&amp;CPage &amp;P of &amp;N</oddFooter>
      </headerFooter>
    </customSheetView>
  </customSheetViews>
  <mergeCells count="21">
    <mergeCell ref="A9:B9"/>
    <mergeCell ref="C9:G9"/>
    <mergeCell ref="H9:J9"/>
    <mergeCell ref="D16:H16"/>
    <mergeCell ref="D17:H17"/>
    <mergeCell ref="D18:H18"/>
    <mergeCell ref="D13:H13"/>
    <mergeCell ref="D14:H14"/>
    <mergeCell ref="D15:H15"/>
    <mergeCell ref="A6:D6"/>
    <mergeCell ref="E6:I6"/>
    <mergeCell ref="J6:M6"/>
    <mergeCell ref="A8:B8"/>
    <mergeCell ref="C8:G8"/>
    <mergeCell ref="H8:J8"/>
    <mergeCell ref="A1:B1"/>
    <mergeCell ref="C1:L1"/>
    <mergeCell ref="A2:B2"/>
    <mergeCell ref="C2:L2"/>
    <mergeCell ref="C3:L3"/>
    <mergeCell ref="C4:L4"/>
  </mergeCells>
  <phoneticPr fontId="0" type="noConversion"/>
  <pageMargins left="0.25" right="0.25" top="0.5" bottom="1" header="0.5" footer="0.5"/>
  <pageSetup scale="91" orientation="landscape" r:id="rId2"/>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topLeftCell="A25" zoomScale="75" workbookViewId="0">
      <selection activeCell="C3" sqref="C3:L3"/>
    </sheetView>
  </sheetViews>
  <sheetFormatPr defaultRowHeight="12.75" x14ac:dyDescent="0.2"/>
  <cols>
    <col min="1" max="13" width="15.28515625" style="827" customWidth="1"/>
    <col min="14" max="16384" width="9.140625" style="827"/>
  </cols>
  <sheetData>
    <row r="1" spans="1:13" ht="26.25" x14ac:dyDescent="0.4">
      <c r="A1" s="1060" t="s">
        <v>593</v>
      </c>
      <c r="B1" s="1060"/>
      <c r="C1" s="1117" t="s">
        <v>717</v>
      </c>
      <c r="D1" s="1118"/>
      <c r="E1" s="1118"/>
      <c r="F1" s="1118"/>
      <c r="G1" s="1118"/>
      <c r="H1" s="1118"/>
      <c r="I1" s="1118"/>
      <c r="J1" s="1118"/>
      <c r="K1" s="1118"/>
      <c r="L1" s="1119"/>
      <c r="M1" s="498" t="s">
        <v>594</v>
      </c>
    </row>
    <row r="2" spans="1:13" ht="26.25" x14ac:dyDescent="0.4">
      <c r="A2" s="1061" t="s">
        <v>595</v>
      </c>
      <c r="B2" s="1061"/>
      <c r="C2" s="1120" t="s">
        <v>363</v>
      </c>
      <c r="D2" s="1121"/>
      <c r="E2" s="1121"/>
      <c r="F2" s="1121"/>
      <c r="G2" s="1121"/>
      <c r="H2" s="1121"/>
      <c r="I2" s="1121"/>
      <c r="J2" s="1121"/>
      <c r="K2" s="1121"/>
      <c r="L2" s="1122"/>
      <c r="M2" s="499" t="s">
        <v>596</v>
      </c>
    </row>
    <row r="3" spans="1:13" ht="26.25" x14ac:dyDescent="0.4">
      <c r="A3" s="3">
        <v>20</v>
      </c>
      <c r="B3" s="413" t="str">
        <f>FAC!B3</f>
        <v>__ __</v>
      </c>
      <c r="C3" s="1135" t="s">
        <v>621</v>
      </c>
      <c r="D3" s="1136"/>
      <c r="E3" s="1136"/>
      <c r="F3" s="1136"/>
      <c r="G3" s="1136"/>
      <c r="H3" s="1136"/>
      <c r="I3" s="1136"/>
      <c r="J3" s="1136"/>
      <c r="K3" s="1136"/>
      <c r="L3" s="1137"/>
      <c r="M3" s="499" t="s">
        <v>131</v>
      </c>
    </row>
    <row r="4" spans="1:13" ht="13.5" thickBot="1" x14ac:dyDescent="0.25">
      <c r="A4" s="5"/>
      <c r="B4" s="891"/>
      <c r="C4" s="1185"/>
      <c r="D4" s="1186"/>
      <c r="E4" s="1186"/>
      <c r="F4" s="1186"/>
      <c r="G4" s="1186"/>
      <c r="H4" s="1186"/>
      <c r="I4" s="1186"/>
      <c r="J4" s="1186"/>
      <c r="K4" s="1186"/>
      <c r="L4" s="1186"/>
      <c r="M4" s="900"/>
    </row>
    <row r="5" spans="1:13" ht="13.5" thickBot="1" x14ac:dyDescent="0.25">
      <c r="A5" s="10"/>
      <c r="B5" s="893"/>
      <c r="C5" s="894"/>
      <c r="D5" s="894"/>
      <c r="E5" s="894"/>
      <c r="F5" s="894"/>
      <c r="G5" s="894"/>
      <c r="H5" s="894"/>
      <c r="I5" s="894"/>
      <c r="J5" s="894"/>
      <c r="K5" s="893"/>
    </row>
    <row r="6" spans="1:13" ht="21" thickBot="1" x14ac:dyDescent="0.35">
      <c r="A6" s="1174" t="s">
        <v>933</v>
      </c>
      <c r="B6" s="1174"/>
      <c r="C6" s="1174"/>
      <c r="D6" s="1174"/>
      <c r="E6" s="1175" t="s">
        <v>932</v>
      </c>
      <c r="F6" s="1175"/>
      <c r="G6" s="1175"/>
      <c r="H6" s="1175"/>
      <c r="I6" s="1175"/>
      <c r="J6" s="1176" t="s">
        <v>931</v>
      </c>
      <c r="K6" s="1176"/>
      <c r="L6" s="1176"/>
      <c r="M6" s="1176"/>
    </row>
    <row r="7" spans="1:13" ht="20.25" x14ac:dyDescent="0.3">
      <c r="A7" s="85"/>
      <c r="B7" s="85"/>
      <c r="C7" s="86"/>
      <c r="D7" s="86"/>
      <c r="E7" s="86"/>
      <c r="F7" s="86"/>
      <c r="G7" s="86"/>
      <c r="H7" s="86"/>
      <c r="I7" s="86"/>
      <c r="J7" s="86"/>
      <c r="K7" s="85"/>
      <c r="L7" s="87"/>
    </row>
    <row r="8" spans="1:13" ht="21" thickBot="1" x14ac:dyDescent="0.35">
      <c r="A8" s="1177" t="s">
        <v>681</v>
      </c>
      <c r="B8" s="1177"/>
      <c r="C8" s="1187">
        <f>FAC!C8</f>
        <v>0</v>
      </c>
      <c r="D8" s="1187"/>
      <c r="E8" s="1187"/>
      <c r="F8" s="1187"/>
      <c r="G8" s="1187"/>
      <c r="H8" s="1177" t="s">
        <v>607</v>
      </c>
      <c r="I8" s="1177"/>
      <c r="J8" s="1177"/>
      <c r="K8" s="412">
        <f>FAC!K8</f>
        <v>0</v>
      </c>
      <c r="L8" s="309"/>
      <c r="M8" s="309"/>
    </row>
    <row r="9" spans="1:13" ht="21" thickBot="1" x14ac:dyDescent="0.35">
      <c r="A9" s="1177" t="s">
        <v>682</v>
      </c>
      <c r="B9" s="1177"/>
      <c r="C9" s="1187">
        <f>FAC!C9</f>
        <v>0</v>
      </c>
      <c r="D9" s="1187"/>
      <c r="E9" s="1187"/>
      <c r="F9" s="1187"/>
      <c r="G9" s="1187"/>
      <c r="H9" s="1177" t="s">
        <v>608</v>
      </c>
      <c r="I9" s="1177"/>
      <c r="J9" s="1177"/>
      <c r="K9" s="412">
        <f>FAC!K9</f>
        <v>0</v>
      </c>
      <c r="L9" s="309"/>
      <c r="M9" s="309"/>
    </row>
    <row r="10" spans="1:13" ht="13.5" thickBot="1" x14ac:dyDescent="0.25"/>
    <row r="11" spans="1:13" ht="21.75" thickTop="1" thickBot="1" x14ac:dyDescent="0.35">
      <c r="A11" s="532" t="s">
        <v>890</v>
      </c>
      <c r="B11" s="647">
        <v>90001</v>
      </c>
      <c r="C11" s="1207" t="s">
        <v>430</v>
      </c>
      <c r="D11" s="1208"/>
    </row>
    <row r="12" spans="1:13" ht="21.75" thickTop="1" thickBot="1" x14ac:dyDescent="0.35">
      <c r="A12" s="532" t="s">
        <v>890</v>
      </c>
      <c r="B12" s="647">
        <v>90002</v>
      </c>
      <c r="C12" s="1207" t="s">
        <v>433</v>
      </c>
      <c r="D12" s="1208"/>
      <c r="E12" s="10"/>
      <c r="F12" s="10"/>
    </row>
    <row r="13" spans="1:13" ht="14.25" thickTop="1" thickBot="1" x14ac:dyDescent="0.25">
      <c r="A13" s="10"/>
      <c r="B13" s="10"/>
      <c r="C13" s="10"/>
      <c r="D13" s="10"/>
      <c r="E13" s="10"/>
      <c r="F13" s="10"/>
    </row>
    <row r="14" spans="1:13" ht="13.5" thickTop="1" x14ac:dyDescent="0.2">
      <c r="A14" s="10"/>
      <c r="B14" s="1235" t="s">
        <v>390</v>
      </c>
      <c r="C14" s="1236"/>
      <c r="D14" s="228"/>
      <c r="E14" s="1236" t="s">
        <v>394</v>
      </c>
      <c r="F14" s="1237"/>
    </row>
    <row r="15" spans="1:13" x14ac:dyDescent="0.2">
      <c r="A15" s="10"/>
      <c r="B15" s="1232" t="s">
        <v>439</v>
      </c>
      <c r="C15" s="1233"/>
      <c r="D15" s="94"/>
      <c r="E15" s="1233" t="s">
        <v>394</v>
      </c>
      <c r="F15" s="1234"/>
    </row>
    <row r="16" spans="1:13" x14ac:dyDescent="0.2">
      <c r="A16" s="10"/>
      <c r="B16" s="1232" t="s">
        <v>440</v>
      </c>
      <c r="C16" s="1233"/>
      <c r="D16" s="625">
        <f>D14*D15</f>
        <v>0</v>
      </c>
      <c r="E16" s="1233" t="s">
        <v>441</v>
      </c>
      <c r="F16" s="1234"/>
    </row>
    <row r="17" spans="1:13" x14ac:dyDescent="0.2">
      <c r="A17" s="10"/>
      <c r="B17" s="1232" t="s">
        <v>442</v>
      </c>
      <c r="C17" s="1233"/>
      <c r="D17" s="94"/>
      <c r="E17" s="1233" t="s">
        <v>443</v>
      </c>
      <c r="F17" s="1234"/>
    </row>
    <row r="18" spans="1:13" x14ac:dyDescent="0.2">
      <c r="A18" s="10"/>
      <c r="B18" s="1226" t="s">
        <v>448</v>
      </c>
      <c r="C18" s="1227"/>
      <c r="D18" s="626">
        <f>D14*D17</f>
        <v>0</v>
      </c>
      <c r="E18" s="1227" t="s">
        <v>449</v>
      </c>
      <c r="F18" s="1228"/>
    </row>
    <row r="19" spans="1:13" ht="13.5" thickBot="1" x14ac:dyDescent="0.25">
      <c r="A19" s="10"/>
      <c r="B19" s="1229" t="s">
        <v>438</v>
      </c>
      <c r="C19" s="1230"/>
      <c r="D19" s="414">
        <f>MIN!C30</f>
        <v>0</v>
      </c>
      <c r="E19" s="229" t="s">
        <v>616</v>
      </c>
      <c r="F19" s="230"/>
    </row>
    <row r="20" spans="1:13" ht="13.5" thickTop="1" x14ac:dyDescent="0.2"/>
    <row r="21" spans="1:13" ht="13.5" thickBot="1" x14ac:dyDescent="0.25">
      <c r="A21" s="10"/>
      <c r="B21" s="10"/>
      <c r="C21" s="13"/>
      <c r="D21" s="13"/>
      <c r="E21" s="10"/>
      <c r="F21" s="13"/>
      <c r="G21" s="14"/>
      <c r="H21" s="10"/>
      <c r="I21" s="10"/>
      <c r="J21" s="10"/>
      <c r="K21" s="10"/>
      <c r="L21" s="6"/>
      <c r="M21" s="6"/>
    </row>
    <row r="22" spans="1:13" x14ac:dyDescent="0.2">
      <c r="A22" s="77"/>
      <c r="B22" s="77"/>
      <c r="C22" s="376"/>
      <c r="D22" s="376"/>
      <c r="E22" s="376"/>
      <c r="F22" s="377"/>
      <c r="G22" s="77"/>
      <c r="H22" s="77"/>
      <c r="I22" s="77"/>
      <c r="J22" s="77"/>
      <c r="K22" s="77"/>
      <c r="L22" s="77"/>
      <c r="M22" s="77"/>
    </row>
    <row r="23" spans="1:13" ht="33" x14ac:dyDescent="0.45">
      <c r="A23" s="1231" t="s">
        <v>592</v>
      </c>
      <c r="B23" s="1231"/>
      <c r="C23" s="1231"/>
      <c r="D23" s="1231"/>
      <c r="E23" s="1231"/>
      <c r="F23" s="1231"/>
      <c r="G23" s="1231"/>
      <c r="H23" s="1231"/>
      <c r="I23" s="1231"/>
      <c r="J23" s="1231"/>
    </row>
    <row r="24" spans="1:13" s="6" customFormat="1" x14ac:dyDescent="0.2"/>
    <row r="25" spans="1:13" s="6" customFormat="1" ht="21" thickBot="1" x14ac:dyDescent="0.35">
      <c r="A25" s="87" t="s">
        <v>430</v>
      </c>
    </row>
    <row r="26" spans="1:13" s="87" customFormat="1" ht="21.75" thickTop="1" thickBot="1" x14ac:dyDescent="0.35">
      <c r="A26" s="532" t="s">
        <v>890</v>
      </c>
      <c r="B26" s="622">
        <f>B11</f>
        <v>90001</v>
      </c>
      <c r="C26" s="85"/>
      <c r="D26" s="66" t="s">
        <v>889</v>
      </c>
      <c r="E26" s="623">
        <v>30502514</v>
      </c>
      <c r="F26" s="579"/>
      <c r="G26" s="532" t="s">
        <v>889</v>
      </c>
      <c r="H26" s="624">
        <v>30502514</v>
      </c>
    </row>
    <row r="27" spans="1:13" s="6" customFormat="1" ht="13.5" thickTop="1" x14ac:dyDescent="0.2">
      <c r="B27" s="10"/>
      <c r="C27" s="10"/>
      <c r="D27" s="107"/>
      <c r="E27" s="10"/>
      <c r="F27" s="418"/>
    </row>
    <row r="28" spans="1:13" s="6" customFormat="1" ht="13.5" thickBot="1" x14ac:dyDescent="0.25">
      <c r="B28" s="1213" t="s">
        <v>444</v>
      </c>
      <c r="C28" s="1213"/>
      <c r="D28" s="1213"/>
      <c r="E28" s="1213"/>
      <c r="F28" s="1216"/>
      <c r="G28" s="1213" t="s">
        <v>625</v>
      </c>
      <c r="H28" s="1213"/>
      <c r="I28" s="1213"/>
      <c r="J28" s="1213"/>
      <c r="K28" s="1213"/>
    </row>
    <row r="29" spans="1:13" s="6" customFormat="1" ht="13.5" thickTop="1" x14ac:dyDescent="0.2">
      <c r="B29" s="21" t="s">
        <v>447</v>
      </c>
      <c r="C29" s="627">
        <f>D19</f>
        <v>0</v>
      </c>
      <c r="D29" s="10" t="s">
        <v>446</v>
      </c>
      <c r="E29" s="21"/>
      <c r="F29" s="411"/>
      <c r="G29" s="21" t="s">
        <v>447</v>
      </c>
      <c r="H29" s="628">
        <f>D16</f>
        <v>0</v>
      </c>
      <c r="I29" s="10" t="s">
        <v>445</v>
      </c>
      <c r="J29" s="33"/>
      <c r="K29" s="33"/>
    </row>
    <row r="30" spans="1:13" s="6" customFormat="1" ht="13.5" thickBot="1" x14ac:dyDescent="0.25">
      <c r="B30" s="415"/>
      <c r="C30" s="578"/>
      <c r="D30" s="401"/>
      <c r="E30" s="416"/>
      <c r="F30" s="417"/>
      <c r="G30" s="107"/>
      <c r="H30" s="578"/>
      <c r="I30" s="10"/>
      <c r="J30" s="33"/>
      <c r="K30" s="33"/>
    </row>
    <row r="31" spans="1:13" s="6" customFormat="1" ht="13.5" thickTop="1" x14ac:dyDescent="0.2">
      <c r="B31" s="1214" t="s">
        <v>622</v>
      </c>
      <c r="C31" s="1188"/>
      <c r="D31" s="1188"/>
      <c r="E31" s="1217" t="s">
        <v>620</v>
      </c>
      <c r="F31" s="1224"/>
      <c r="G31" s="1225" t="s">
        <v>623</v>
      </c>
      <c r="H31" s="1188"/>
      <c r="I31" s="1188"/>
      <c r="J31" s="1217" t="s">
        <v>620</v>
      </c>
      <c r="K31" s="1220"/>
    </row>
    <row r="32" spans="1:13" s="6" customFormat="1" ht="14.25" x14ac:dyDescent="0.25">
      <c r="B32" s="126" t="s">
        <v>391</v>
      </c>
      <c r="C32" s="39" t="s">
        <v>599</v>
      </c>
      <c r="D32" s="39" t="s">
        <v>600</v>
      </c>
      <c r="E32" s="39" t="s">
        <v>599</v>
      </c>
      <c r="F32" s="40" t="s">
        <v>600</v>
      </c>
      <c r="G32" s="27" t="s">
        <v>391</v>
      </c>
      <c r="H32" s="39" t="s">
        <v>599</v>
      </c>
      <c r="I32" s="39" t="s">
        <v>600</v>
      </c>
      <c r="J32" s="39" t="s">
        <v>599</v>
      </c>
      <c r="K32" s="112" t="s">
        <v>600</v>
      </c>
    </row>
    <row r="33" spans="1:13" s="6" customFormat="1" ht="13.5" thickBot="1" x14ac:dyDescent="0.25">
      <c r="B33" s="629">
        <v>1E-3</v>
      </c>
      <c r="C33" s="630">
        <v>8.0000000000000004E-4</v>
      </c>
      <c r="D33" s="630">
        <v>8.0000000000000004E-4</v>
      </c>
      <c r="E33" s="632">
        <f>C33/B33</f>
        <v>0.8</v>
      </c>
      <c r="F33" s="633">
        <f>D33/B33</f>
        <v>0.8</v>
      </c>
      <c r="G33" s="631">
        <v>1.3</v>
      </c>
      <c r="H33" s="630">
        <v>0.68</v>
      </c>
      <c r="I33" s="630">
        <v>0.68</v>
      </c>
      <c r="J33" s="632">
        <f>H33/G33</f>
        <v>0.52307692307692311</v>
      </c>
      <c r="K33" s="634">
        <f>I33/G33</f>
        <v>0.52307692307692311</v>
      </c>
    </row>
    <row r="34" spans="1:13" s="6" customFormat="1" ht="13.5" thickTop="1" x14ac:dyDescent="0.2">
      <c r="B34" s="10"/>
      <c r="C34" s="10"/>
      <c r="D34" s="10"/>
      <c r="E34" s="10"/>
      <c r="F34" s="10"/>
      <c r="G34" s="10"/>
      <c r="H34" s="10"/>
      <c r="I34" s="10"/>
      <c r="J34" s="10"/>
      <c r="K34" s="10"/>
    </row>
    <row r="35" spans="1:13" s="6" customFormat="1" x14ac:dyDescent="0.2">
      <c r="B35" s="1213" t="s">
        <v>410</v>
      </c>
      <c r="C35" s="1213"/>
      <c r="D35" s="1213"/>
      <c r="E35" s="10"/>
      <c r="F35" s="10"/>
      <c r="G35" s="1213" t="s">
        <v>410</v>
      </c>
      <c r="H35" s="1213"/>
      <c r="I35" s="1213"/>
      <c r="J35" s="10"/>
      <c r="K35" s="10"/>
    </row>
    <row r="36" spans="1:13" s="6" customFormat="1" x14ac:dyDescent="0.2">
      <c r="B36" s="10" t="s">
        <v>432</v>
      </c>
      <c r="D36" s="10"/>
      <c r="E36" s="10"/>
      <c r="F36" s="10"/>
      <c r="G36" s="10" t="s">
        <v>432</v>
      </c>
      <c r="H36" s="10"/>
      <c r="I36" s="10"/>
      <c r="J36" s="10"/>
      <c r="K36" s="10"/>
    </row>
    <row r="37" spans="1:13" s="6" customFormat="1" ht="13.5" thickBot="1" x14ac:dyDescent="0.25">
      <c r="B37" s="10"/>
      <c r="C37" s="10"/>
      <c r="D37" s="10"/>
      <c r="E37" s="10"/>
      <c r="F37" s="10"/>
      <c r="G37" s="10"/>
      <c r="H37" s="10"/>
      <c r="I37" s="10"/>
      <c r="J37" s="10"/>
      <c r="K37" s="10"/>
    </row>
    <row r="38" spans="1:13" s="6" customFormat="1" ht="13.5" thickTop="1" x14ac:dyDescent="0.2">
      <c r="B38" s="1221" t="s">
        <v>437</v>
      </c>
      <c r="C38" s="1222"/>
      <c r="D38" s="1223"/>
      <c r="E38" s="10"/>
      <c r="F38" s="10"/>
      <c r="G38" s="1214" t="s">
        <v>437</v>
      </c>
      <c r="H38" s="1188"/>
      <c r="I38" s="1215"/>
      <c r="J38" s="10"/>
      <c r="K38" s="10"/>
    </row>
    <row r="39" spans="1:13" s="6" customFormat="1" ht="14.25" x14ac:dyDescent="0.25">
      <c r="B39" s="27" t="s">
        <v>391</v>
      </c>
      <c r="C39" s="39" t="s">
        <v>599</v>
      </c>
      <c r="D39" s="29" t="s">
        <v>600</v>
      </c>
      <c r="E39" s="10"/>
      <c r="F39" s="10"/>
      <c r="G39" s="126" t="s">
        <v>391</v>
      </c>
      <c r="H39" s="39" t="s">
        <v>599</v>
      </c>
      <c r="I39" s="112" t="s">
        <v>600</v>
      </c>
      <c r="J39" s="10"/>
      <c r="K39" s="10"/>
    </row>
    <row r="40" spans="1:13" s="6" customFormat="1" ht="13.5" thickBot="1" x14ac:dyDescent="0.25">
      <c r="B40" s="635">
        <f>$C$29*B33/2000</f>
        <v>0</v>
      </c>
      <c r="C40" s="635">
        <f>$C$29*C33/2000</f>
        <v>0</v>
      </c>
      <c r="D40" s="635">
        <f>$C$29*D33/2000</f>
        <v>0</v>
      </c>
      <c r="E40" s="63"/>
      <c r="F40" s="10"/>
      <c r="G40" s="636">
        <f>$H$29*G33/2000</f>
        <v>0</v>
      </c>
      <c r="H40" s="637">
        <f>$H$29*H33/2000</f>
        <v>0</v>
      </c>
      <c r="I40" s="638">
        <f>$H$29*I33/2000</f>
        <v>0</v>
      </c>
      <c r="J40" s="10"/>
      <c r="K40" s="10"/>
    </row>
    <row r="41" spans="1:13" s="6" customFormat="1" x14ac:dyDescent="0.2">
      <c r="C41" s="43"/>
      <c r="D41" s="15"/>
      <c r="E41" s="43"/>
    </row>
    <row r="42" spans="1:13" s="6" customFormat="1" ht="13.5" thickBot="1" x14ac:dyDescent="0.25">
      <c r="A42" s="62"/>
      <c r="B42" s="62"/>
      <c r="C42" s="62"/>
      <c r="D42" s="62"/>
      <c r="E42" s="62"/>
      <c r="F42" s="62"/>
      <c r="G42" s="62"/>
      <c r="H42" s="62"/>
      <c r="I42" s="62"/>
      <c r="J42" s="62"/>
      <c r="K42" s="62"/>
      <c r="L42" s="62"/>
      <c r="M42" s="62"/>
    </row>
    <row r="43" spans="1:13" s="6" customFormat="1" x14ac:dyDescent="0.2"/>
    <row r="44" spans="1:13" s="6" customFormat="1" ht="20.25" x14ac:dyDescent="0.3">
      <c r="A44" s="87" t="s">
        <v>433</v>
      </c>
    </row>
    <row r="45" spans="1:13" s="6" customFormat="1" ht="20.25" x14ac:dyDescent="0.3">
      <c r="A45" s="532" t="s">
        <v>890</v>
      </c>
      <c r="B45" s="622">
        <f>B12</f>
        <v>90002</v>
      </c>
      <c r="C45" s="7"/>
      <c r="D45" s="33"/>
    </row>
    <row r="46" spans="1:13" s="6" customFormat="1" x14ac:dyDescent="0.2">
      <c r="F46" s="15"/>
    </row>
    <row r="47" spans="1:13" s="6" customFormat="1" ht="13.5" thickBot="1" x14ac:dyDescent="0.25">
      <c r="B47" s="1213" t="s">
        <v>627</v>
      </c>
      <c r="C47" s="1213"/>
      <c r="D47" s="1213"/>
      <c r="E47" s="1213"/>
      <c r="F47" s="1216"/>
      <c r="G47" s="1213" t="s">
        <v>626</v>
      </c>
      <c r="H47" s="1213"/>
      <c r="I47" s="1213"/>
      <c r="J47" s="1213"/>
      <c r="K47" s="1213"/>
    </row>
    <row r="48" spans="1:13" s="6" customFormat="1" ht="14.25" thickTop="1" thickBot="1" x14ac:dyDescent="0.25">
      <c r="B48" s="21" t="s">
        <v>447</v>
      </c>
      <c r="C48" s="640">
        <f>D19</f>
        <v>0</v>
      </c>
      <c r="D48" s="10" t="s">
        <v>446</v>
      </c>
      <c r="E48" s="10"/>
      <c r="F48" s="418"/>
      <c r="G48" s="141" t="str">
        <f>B17</f>
        <v>Area Shifted per Blast - Average</v>
      </c>
      <c r="H48" s="10"/>
      <c r="I48" s="421">
        <f>D17</f>
        <v>0</v>
      </c>
      <c r="J48" s="10" t="str">
        <f>E17</f>
        <v>square foot per blast - average</v>
      </c>
      <c r="K48" s="10"/>
    </row>
    <row r="49" spans="2:11" s="6" customFormat="1" ht="14.25" thickTop="1" thickBot="1" x14ac:dyDescent="0.25">
      <c r="B49" s="107" t="s">
        <v>889</v>
      </c>
      <c r="C49" s="641">
        <v>30502514</v>
      </c>
      <c r="D49" s="10"/>
      <c r="E49" s="10"/>
      <c r="F49" s="418"/>
      <c r="G49" s="141" t="str">
        <f>B18</f>
        <v>Area Shifted per Year</v>
      </c>
      <c r="H49" s="10"/>
      <c r="I49" s="644">
        <f>D18</f>
        <v>0</v>
      </c>
      <c r="J49" s="10" t="str">
        <f>E18</f>
        <v>square foot per year</v>
      </c>
      <c r="K49" s="10"/>
    </row>
    <row r="50" spans="2:11" s="6" customFormat="1" ht="14.25" thickTop="1" thickBot="1" x14ac:dyDescent="0.25">
      <c r="B50" s="10"/>
      <c r="C50" s="10"/>
      <c r="D50" s="10"/>
      <c r="E50" s="10"/>
      <c r="F50" s="418"/>
      <c r="G50" s="141"/>
      <c r="H50" s="107" t="s">
        <v>889</v>
      </c>
      <c r="I50" s="641">
        <v>30502514</v>
      </c>
      <c r="J50" s="10"/>
      <c r="K50" s="10"/>
    </row>
    <row r="51" spans="2:11" s="6" customFormat="1" ht="13.5" thickTop="1" x14ac:dyDescent="0.2">
      <c r="B51" s="1214" t="s">
        <v>624</v>
      </c>
      <c r="C51" s="1188"/>
      <c r="D51" s="1188"/>
      <c r="E51" s="1217" t="s">
        <v>620</v>
      </c>
      <c r="F51" s="1218"/>
      <c r="G51" s="1219" t="s">
        <v>936</v>
      </c>
      <c r="H51" s="1188"/>
      <c r="I51" s="1188"/>
      <c r="J51" s="1217" t="s">
        <v>620</v>
      </c>
      <c r="K51" s="1220"/>
    </row>
    <row r="52" spans="2:11" s="6" customFormat="1" ht="14.25" x14ac:dyDescent="0.25">
      <c r="B52" s="126" t="s">
        <v>391</v>
      </c>
      <c r="C52" s="39" t="s">
        <v>599</v>
      </c>
      <c r="D52" s="39" t="s">
        <v>600</v>
      </c>
      <c r="E52" s="39" t="s">
        <v>599</v>
      </c>
      <c r="F52" s="40" t="s">
        <v>600</v>
      </c>
      <c r="G52" s="27" t="s">
        <v>391</v>
      </c>
      <c r="H52" s="39" t="s">
        <v>599</v>
      </c>
      <c r="I52" s="39" t="s">
        <v>600</v>
      </c>
      <c r="J52" s="39" t="s">
        <v>599</v>
      </c>
      <c r="K52" s="112" t="s">
        <v>600</v>
      </c>
    </row>
    <row r="53" spans="2:11" s="6" customFormat="1" ht="13.5" thickBot="1" x14ac:dyDescent="0.25">
      <c r="B53" s="639">
        <v>0.16</v>
      </c>
      <c r="C53" s="642">
        <v>0.08</v>
      </c>
      <c r="D53" s="642">
        <v>4.7999999999999996E-3</v>
      </c>
      <c r="E53" s="632">
        <f>C53/$B$53</f>
        <v>0.5</v>
      </c>
      <c r="F53" s="633">
        <f>D53/$B$53</f>
        <v>2.9999999999999995E-2</v>
      </c>
      <c r="G53" s="643">
        <f>I57*0.0005*$D$17^1.5</f>
        <v>0</v>
      </c>
      <c r="H53" s="643">
        <f>I58*0.0005*$D$17^1.5</f>
        <v>0</v>
      </c>
      <c r="I53" s="642">
        <f>I59*0.0005*$D$17^1.5</f>
        <v>0</v>
      </c>
      <c r="J53" s="632" t="e">
        <f>H53/$G$53</f>
        <v>#DIV/0!</v>
      </c>
      <c r="K53" s="634" t="e">
        <f>I53/$G$53</f>
        <v>#DIV/0!</v>
      </c>
    </row>
    <row r="54" spans="2:11" s="6" customFormat="1" ht="13.5" thickTop="1" x14ac:dyDescent="0.2">
      <c r="B54" s="21"/>
      <c r="C54" s="21"/>
      <c r="D54" s="21"/>
      <c r="E54" s="21"/>
      <c r="F54" s="21"/>
      <c r="G54" s="21"/>
      <c r="H54" s="21"/>
      <c r="I54" s="21"/>
      <c r="J54" s="21"/>
      <c r="K54" s="21"/>
    </row>
    <row r="55" spans="2:11" s="6" customFormat="1" ht="15.75" x14ac:dyDescent="0.2">
      <c r="C55" s="1212"/>
      <c r="D55" s="1212"/>
      <c r="E55" s="22"/>
      <c r="F55" s="22"/>
      <c r="G55" s="107" t="s">
        <v>450</v>
      </c>
      <c r="H55" s="12" t="s">
        <v>937</v>
      </c>
      <c r="I55" s="10"/>
      <c r="J55" s="10"/>
      <c r="K55" s="10">
        <f>0.0005/0.000014</f>
        <v>35.714285714285715</v>
      </c>
    </row>
    <row r="56" spans="2:11" s="6" customFormat="1" x14ac:dyDescent="0.2">
      <c r="C56" s="22"/>
      <c r="D56" s="22"/>
      <c r="E56" s="22"/>
      <c r="F56" s="22"/>
      <c r="G56" s="10"/>
      <c r="H56" s="21" t="s">
        <v>643</v>
      </c>
      <c r="I56" s="10" t="s">
        <v>399</v>
      </c>
      <c r="J56" s="10"/>
      <c r="K56" s="10"/>
    </row>
    <row r="57" spans="2:11" s="6" customFormat="1" x14ac:dyDescent="0.2">
      <c r="B57" s="15"/>
      <c r="C57" s="15"/>
      <c r="D57" s="15"/>
      <c r="E57" s="43"/>
      <c r="F57" s="15"/>
      <c r="G57" s="10"/>
      <c r="H57" s="107" t="s">
        <v>551</v>
      </c>
      <c r="I57" s="60">
        <v>1</v>
      </c>
      <c r="J57" s="10"/>
      <c r="K57" s="10"/>
    </row>
    <row r="58" spans="2:11" s="6" customFormat="1" ht="14.25" x14ac:dyDescent="0.25">
      <c r="B58" s="15"/>
      <c r="C58" s="15"/>
      <c r="D58" s="43"/>
      <c r="E58" s="43"/>
      <c r="F58" s="43"/>
      <c r="G58" s="10"/>
      <c r="H58" s="107" t="s">
        <v>641</v>
      </c>
      <c r="I58" s="60">
        <v>0.52</v>
      </c>
      <c r="J58" s="10"/>
      <c r="K58" s="10"/>
    </row>
    <row r="59" spans="2:11" s="6" customFormat="1" ht="14.25" x14ac:dyDescent="0.25">
      <c r="B59" s="15"/>
      <c r="C59" s="15"/>
      <c r="D59" s="43"/>
      <c r="E59" s="43"/>
      <c r="F59" s="43"/>
      <c r="G59" s="10"/>
      <c r="H59" s="107" t="s">
        <v>642</v>
      </c>
      <c r="I59" s="60">
        <v>0.03</v>
      </c>
      <c r="J59" s="10"/>
      <c r="K59" s="10"/>
    </row>
    <row r="60" spans="2:11" s="6" customFormat="1" x14ac:dyDescent="0.2">
      <c r="G60" s="10"/>
      <c r="H60" s="21" t="s">
        <v>412</v>
      </c>
      <c r="I60" s="10" t="str">
        <f>B17</f>
        <v>Area Shifted per Blast - Average</v>
      </c>
      <c r="J60" s="10"/>
      <c r="K60" s="10"/>
    </row>
    <row r="61" spans="2:11" s="6" customFormat="1" x14ac:dyDescent="0.2">
      <c r="G61" s="10"/>
      <c r="H61" s="21"/>
      <c r="I61" s="10"/>
      <c r="J61" s="10"/>
      <c r="K61" s="10"/>
    </row>
    <row r="62" spans="2:11" s="6" customFormat="1" x14ac:dyDescent="0.2">
      <c r="B62" s="1212" t="s">
        <v>410</v>
      </c>
      <c r="C62" s="1212"/>
      <c r="D62" s="1212"/>
      <c r="G62" s="1213" t="s">
        <v>410</v>
      </c>
      <c r="H62" s="1213"/>
      <c r="I62" s="1213"/>
      <c r="J62" s="10"/>
      <c r="K62" s="10"/>
    </row>
    <row r="63" spans="2:11" s="6" customFormat="1" x14ac:dyDescent="0.2">
      <c r="B63" s="6" t="s">
        <v>434</v>
      </c>
      <c r="G63" s="10" t="s">
        <v>434</v>
      </c>
      <c r="H63" s="10"/>
      <c r="I63" s="10"/>
      <c r="J63" s="10"/>
      <c r="K63" s="10"/>
    </row>
    <row r="64" spans="2:11" s="6" customFormat="1" ht="13.5" thickBot="1" x14ac:dyDescent="0.25">
      <c r="G64" s="10"/>
      <c r="H64" s="10"/>
      <c r="I64" s="10"/>
      <c r="J64" s="10"/>
      <c r="K64" s="10"/>
    </row>
    <row r="65" spans="1:13" s="6" customFormat="1" ht="13.5" thickTop="1" x14ac:dyDescent="0.2">
      <c r="B65" s="1214" t="s">
        <v>437</v>
      </c>
      <c r="C65" s="1188"/>
      <c r="D65" s="1215"/>
      <c r="F65" s="33"/>
      <c r="G65" s="1214" t="s">
        <v>437</v>
      </c>
      <c r="H65" s="1188"/>
      <c r="I65" s="1215"/>
      <c r="J65" s="33"/>
      <c r="K65" s="33"/>
    </row>
    <row r="66" spans="1:13" s="6" customFormat="1" x14ac:dyDescent="0.2">
      <c r="B66" s="1209" t="s">
        <v>934</v>
      </c>
      <c r="C66" s="1210"/>
      <c r="D66" s="1211"/>
      <c r="F66" s="33"/>
      <c r="G66" s="1209" t="s">
        <v>935</v>
      </c>
      <c r="H66" s="1210"/>
      <c r="I66" s="1211"/>
      <c r="J66" s="33"/>
      <c r="K66" s="33"/>
    </row>
    <row r="67" spans="1:13" s="6" customFormat="1" ht="14.25" x14ac:dyDescent="0.25">
      <c r="B67" s="200" t="s">
        <v>391</v>
      </c>
      <c r="C67" s="39" t="s">
        <v>599</v>
      </c>
      <c r="D67" s="112" t="s">
        <v>600</v>
      </c>
      <c r="F67" s="211"/>
      <c r="G67" s="126" t="s">
        <v>391</v>
      </c>
      <c r="H67" s="39" t="s">
        <v>599</v>
      </c>
      <c r="I67" s="112" t="s">
        <v>600</v>
      </c>
      <c r="J67" s="33"/>
      <c r="K67" s="33"/>
    </row>
    <row r="68" spans="1:13" s="6" customFormat="1" ht="13.5" thickBot="1" x14ac:dyDescent="0.25">
      <c r="B68" s="645">
        <f>$C$48*B53/2000</f>
        <v>0</v>
      </c>
      <c r="C68" s="630">
        <f>$C$48*C53/2000</f>
        <v>0</v>
      </c>
      <c r="D68" s="646">
        <f>$C$48*D53/2000</f>
        <v>0</v>
      </c>
      <c r="F68" s="211"/>
      <c r="G68" s="636">
        <f>$D$14*G53/2000</f>
        <v>0</v>
      </c>
      <c r="H68" s="636">
        <f>$D$14*H53/2000</f>
        <v>0</v>
      </c>
      <c r="I68" s="636">
        <f>$D$14*I53/2000</f>
        <v>0</v>
      </c>
      <c r="J68" s="189"/>
      <c r="K68" s="189"/>
    </row>
    <row r="69" spans="1:13" s="6" customFormat="1" ht="13.5" thickTop="1" x14ac:dyDescent="0.2">
      <c r="C69" s="43"/>
      <c r="D69" s="15"/>
      <c r="E69" s="43"/>
      <c r="G69" s="7"/>
    </row>
    <row r="70" spans="1:13" s="6" customFormat="1" ht="13.5" thickBot="1" x14ac:dyDescent="0.25">
      <c r="A70" s="62"/>
      <c r="B70" s="62"/>
      <c r="C70" s="62"/>
      <c r="D70" s="62"/>
      <c r="E70" s="62"/>
      <c r="F70" s="62"/>
      <c r="G70" s="62"/>
      <c r="H70" s="62"/>
      <c r="I70" s="62"/>
      <c r="J70" s="62"/>
      <c r="K70" s="62"/>
      <c r="L70" s="62"/>
      <c r="M70" s="62"/>
    </row>
    <row r="71" spans="1:13" s="6" customFormat="1" ht="13.5" thickBot="1" x14ac:dyDescent="0.25">
      <c r="A71" s="419"/>
      <c r="B71" s="419"/>
      <c r="C71" s="419"/>
      <c r="D71" s="419"/>
      <c r="E71" s="419"/>
      <c r="F71" s="419"/>
      <c r="G71" s="419"/>
      <c r="H71" s="419"/>
      <c r="I71" s="419"/>
      <c r="J71" s="419"/>
      <c r="K71" s="419"/>
      <c r="L71" s="419"/>
      <c r="M71" s="419"/>
    </row>
  </sheetData>
  <customSheetViews>
    <customSheetView guid="{AAD60760-F9D5-4652-8E0C-566433032DA7}" scale="75" fitToPage="1" showRuler="0">
      <selection sqref="A1:B1"/>
      <rowBreaks count="1" manualBreakCount="1">
        <brk id="41" max="16383" man="1"/>
      </rowBreaks>
      <pageMargins left="0.25" right="0.25" top="0.25" bottom="0.25" header="0.5" footer="0.5"/>
      <pageSetup scale="52" orientation="portrait" r:id="rId1"/>
      <headerFooter alignWithMargins="0">
        <oddFooter>&amp;CPage &amp;P of &amp;N</oddFooter>
      </headerFooter>
    </customSheetView>
  </customSheetViews>
  <mergeCells count="52">
    <mergeCell ref="A1:B1"/>
    <mergeCell ref="C1:L1"/>
    <mergeCell ref="A2:B2"/>
    <mergeCell ref="C2:L2"/>
    <mergeCell ref="H8:J8"/>
    <mergeCell ref="A9:B9"/>
    <mergeCell ref="C9:G9"/>
    <mergeCell ref="H9:J9"/>
    <mergeCell ref="C3:L3"/>
    <mergeCell ref="C4:L4"/>
    <mergeCell ref="A6:D6"/>
    <mergeCell ref="E6:I6"/>
    <mergeCell ref="J6:M6"/>
    <mergeCell ref="B14:C14"/>
    <mergeCell ref="E14:F14"/>
    <mergeCell ref="B15:C15"/>
    <mergeCell ref="E15:F15"/>
    <mergeCell ref="A8:B8"/>
    <mergeCell ref="C8:G8"/>
    <mergeCell ref="C11:D11"/>
    <mergeCell ref="B18:C18"/>
    <mergeCell ref="E18:F18"/>
    <mergeCell ref="B19:C19"/>
    <mergeCell ref="A23:J23"/>
    <mergeCell ref="B16:C16"/>
    <mergeCell ref="E16:F16"/>
    <mergeCell ref="B17:C17"/>
    <mergeCell ref="E17:F17"/>
    <mergeCell ref="B28:F28"/>
    <mergeCell ref="G28:K28"/>
    <mergeCell ref="B31:D31"/>
    <mergeCell ref="E31:F31"/>
    <mergeCell ref="G31:I31"/>
    <mergeCell ref="J31:K31"/>
    <mergeCell ref="B51:D51"/>
    <mergeCell ref="E51:F51"/>
    <mergeCell ref="G51:I51"/>
    <mergeCell ref="J51:K51"/>
    <mergeCell ref="B35:D35"/>
    <mergeCell ref="G35:I35"/>
    <mergeCell ref="B38:D38"/>
    <mergeCell ref="G38:I38"/>
    <mergeCell ref="C12:D12"/>
    <mergeCell ref="B66:D66"/>
    <mergeCell ref="G66:I66"/>
    <mergeCell ref="C55:D55"/>
    <mergeCell ref="B62:D62"/>
    <mergeCell ref="G62:I62"/>
    <mergeCell ref="B65:D65"/>
    <mergeCell ref="G65:I65"/>
    <mergeCell ref="B47:F47"/>
    <mergeCell ref="G47:K47"/>
  </mergeCells>
  <phoneticPr fontId="0" type="noConversion"/>
  <pageMargins left="0.25" right="0.25" top="0.25" bottom="0.25" header="0.5" footer="0.5"/>
  <pageSetup scale="52" orientation="portrait" r:id="rId2"/>
  <headerFooter alignWithMargins="0">
    <oddFooter>&amp;CPage &amp;P of &amp;N</oddFooter>
  </headerFooter>
  <rowBreaks count="1" manualBreakCount="1">
    <brk id="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topLeftCell="A40" zoomScale="75" workbookViewId="0">
      <selection activeCell="A3" sqref="A3"/>
    </sheetView>
  </sheetViews>
  <sheetFormatPr defaultRowHeight="12.75" x14ac:dyDescent="0.2"/>
  <cols>
    <col min="1" max="1" width="14.7109375" style="827" customWidth="1"/>
    <col min="2" max="2" width="18.140625" style="827" customWidth="1"/>
    <col min="3" max="3" width="16.5703125" style="827" customWidth="1"/>
    <col min="4" max="13" width="13.7109375" style="827" customWidth="1"/>
    <col min="14" max="16384" width="9.140625" style="827"/>
  </cols>
  <sheetData>
    <row r="1" spans="1:13" ht="26.25" x14ac:dyDescent="0.4">
      <c r="A1" s="1060" t="s">
        <v>593</v>
      </c>
      <c r="B1" s="1060"/>
      <c r="C1" s="1117" t="s">
        <v>717</v>
      </c>
      <c r="D1" s="1118"/>
      <c r="E1" s="1118"/>
      <c r="F1" s="1118"/>
      <c r="G1" s="1118"/>
      <c r="H1" s="1118"/>
      <c r="I1" s="1118"/>
      <c r="J1" s="1118"/>
      <c r="K1" s="1118"/>
      <c r="L1" s="1119"/>
      <c r="M1" s="498" t="s">
        <v>594</v>
      </c>
    </row>
    <row r="2" spans="1:13" ht="26.25" x14ac:dyDescent="0.4">
      <c r="A2" s="1061" t="s">
        <v>595</v>
      </c>
      <c r="B2" s="1061"/>
      <c r="C2" s="1120" t="s">
        <v>363</v>
      </c>
      <c r="D2" s="1121"/>
      <c r="E2" s="1121"/>
      <c r="F2" s="1121"/>
      <c r="G2" s="1121"/>
      <c r="H2" s="1121"/>
      <c r="I2" s="1121"/>
      <c r="J2" s="1121"/>
      <c r="K2" s="1121"/>
      <c r="L2" s="1122"/>
      <c r="M2" s="499" t="s">
        <v>596</v>
      </c>
    </row>
    <row r="3" spans="1:13" ht="26.25" x14ac:dyDescent="0.4">
      <c r="A3" s="3">
        <v>20</v>
      </c>
      <c r="B3" s="413" t="str">
        <f>FAC!B3</f>
        <v>__ __</v>
      </c>
      <c r="C3" s="1135" t="s">
        <v>435</v>
      </c>
      <c r="D3" s="1136"/>
      <c r="E3" s="1136"/>
      <c r="F3" s="1136"/>
      <c r="G3" s="1136"/>
      <c r="H3" s="1136"/>
      <c r="I3" s="1136"/>
      <c r="J3" s="1136"/>
      <c r="K3" s="1136"/>
      <c r="L3" s="1137"/>
      <c r="M3" s="499" t="s">
        <v>130</v>
      </c>
    </row>
    <row r="4" spans="1:13" ht="13.5" thickBot="1" x14ac:dyDescent="0.25">
      <c r="A4" s="5"/>
      <c r="B4" s="891"/>
      <c r="C4" s="1185"/>
      <c r="D4" s="1186"/>
      <c r="E4" s="1186"/>
      <c r="F4" s="1186"/>
      <c r="G4" s="1186"/>
      <c r="H4" s="1186"/>
      <c r="I4" s="1186"/>
      <c r="J4" s="1186"/>
      <c r="K4" s="1186"/>
      <c r="L4" s="1186"/>
      <c r="M4" s="900"/>
    </row>
    <row r="5" spans="1:13" ht="13.5" thickBot="1" x14ac:dyDescent="0.25">
      <c r="A5" s="10"/>
      <c r="B5" s="893"/>
      <c r="C5" s="894"/>
      <c r="D5" s="894"/>
      <c r="E5" s="894"/>
      <c r="F5" s="894"/>
      <c r="G5" s="894"/>
      <c r="H5" s="894"/>
      <c r="I5" s="894"/>
      <c r="J5" s="894"/>
      <c r="K5" s="893"/>
    </row>
    <row r="6" spans="1:13" ht="21" thickBot="1" x14ac:dyDescent="0.35">
      <c r="A6" s="1174" t="s">
        <v>933</v>
      </c>
      <c r="B6" s="1174"/>
      <c r="C6" s="1174"/>
      <c r="D6" s="1174"/>
      <c r="E6" s="1175" t="s">
        <v>932</v>
      </c>
      <c r="F6" s="1175"/>
      <c r="G6" s="1175"/>
      <c r="H6" s="1175"/>
      <c r="I6" s="1175"/>
      <c r="J6" s="1176" t="s">
        <v>931</v>
      </c>
      <c r="K6" s="1176"/>
      <c r="L6" s="1176"/>
      <c r="M6" s="1176"/>
    </row>
    <row r="7" spans="1:13" ht="20.25" x14ac:dyDescent="0.3">
      <c r="A7" s="85"/>
      <c r="B7" s="85"/>
      <c r="C7" s="86"/>
      <c r="D7" s="86"/>
      <c r="E7" s="86"/>
      <c r="F7" s="86"/>
      <c r="G7" s="86"/>
      <c r="H7" s="86"/>
      <c r="I7" s="86"/>
      <c r="J7" s="86"/>
      <c r="K7" s="85"/>
      <c r="L7" s="87"/>
    </row>
    <row r="8" spans="1:13" ht="21" thickBot="1" x14ac:dyDescent="0.35">
      <c r="A8" s="1177" t="s">
        <v>681</v>
      </c>
      <c r="B8" s="1177"/>
      <c r="C8" s="1187">
        <f>FAC!C8</f>
        <v>0</v>
      </c>
      <c r="D8" s="1187"/>
      <c r="E8" s="1187"/>
      <c r="F8" s="1187"/>
      <c r="G8" s="1187"/>
      <c r="H8" s="1177" t="s">
        <v>607</v>
      </c>
      <c r="I8" s="1177"/>
      <c r="J8" s="1177"/>
      <c r="K8" s="412">
        <f>FAC!K8</f>
        <v>0</v>
      </c>
      <c r="L8" s="309"/>
      <c r="M8" s="309"/>
    </row>
    <row r="9" spans="1:13" ht="21" thickBot="1" x14ac:dyDescent="0.35">
      <c r="A9" s="1177" t="s">
        <v>682</v>
      </c>
      <c r="B9" s="1177"/>
      <c r="C9" s="1187">
        <f>FAC!C9</f>
        <v>0</v>
      </c>
      <c r="D9" s="1187"/>
      <c r="E9" s="1187"/>
      <c r="F9" s="1187"/>
      <c r="G9" s="1187"/>
      <c r="H9" s="1177" t="s">
        <v>608</v>
      </c>
      <c r="I9" s="1177"/>
      <c r="J9" s="1177"/>
      <c r="K9" s="412">
        <f>FAC!K9</f>
        <v>0</v>
      </c>
      <c r="L9" s="309"/>
      <c r="M9" s="309"/>
    </row>
    <row r="11" spans="1:13" ht="20.25" x14ac:dyDescent="0.3">
      <c r="A11" s="532" t="s">
        <v>890</v>
      </c>
      <c r="B11" s="577">
        <v>90003</v>
      </c>
      <c r="C11" s="18"/>
      <c r="D11" s="18"/>
      <c r="E11" s="18"/>
      <c r="F11" s="18"/>
      <c r="G11" s="6"/>
      <c r="H11" s="6"/>
    </row>
    <row r="12" spans="1:13" ht="13.5" thickBot="1" x14ac:dyDescent="0.25">
      <c r="A12" s="6"/>
      <c r="B12" s="6"/>
      <c r="C12" s="18"/>
      <c r="D12" s="18"/>
      <c r="E12" s="18"/>
      <c r="F12" s="18"/>
      <c r="G12" s="6"/>
      <c r="H12" s="6"/>
    </row>
    <row r="13" spans="1:13" ht="13.5" thickTop="1" x14ac:dyDescent="0.2">
      <c r="A13" s="6"/>
      <c r="B13" s="110" t="s">
        <v>618</v>
      </c>
      <c r="C13" s="208" t="s">
        <v>436</v>
      </c>
      <c r="D13" s="1217" t="s">
        <v>575</v>
      </c>
      <c r="E13" s="1217"/>
      <c r="F13" s="1217"/>
      <c r="G13" s="1217"/>
      <c r="H13" s="109" t="s">
        <v>563</v>
      </c>
    </row>
    <row r="14" spans="1:13" ht="13.5" thickBot="1" x14ac:dyDescent="0.25">
      <c r="A14" s="6"/>
      <c r="B14" s="235" t="s">
        <v>617</v>
      </c>
      <c r="C14" s="236"/>
      <c r="D14" s="1267"/>
      <c r="E14" s="1267"/>
      <c r="F14" s="1267"/>
      <c r="G14" s="1267"/>
      <c r="H14" s="124" t="s">
        <v>564</v>
      </c>
    </row>
    <row r="15" spans="1:13" x14ac:dyDescent="0.2">
      <c r="A15" s="6"/>
      <c r="B15" s="237"/>
      <c r="C15" s="238" t="str">
        <f t="shared" ref="C15:C21" si="0">VLOOKUP($B15, $A$68:$I$81,2)</f>
        <v>None</v>
      </c>
      <c r="D15" s="1268" t="str">
        <f t="shared" ref="D15:D21" si="1">VLOOKUP($B15, $A$68:$I$81,3)</f>
        <v>None</v>
      </c>
      <c r="E15" s="1268"/>
      <c r="F15" s="1268"/>
      <c r="G15" s="1268"/>
      <c r="H15" s="239"/>
    </row>
    <row r="16" spans="1:13" x14ac:dyDescent="0.2">
      <c r="A16" s="6"/>
      <c r="B16" s="231"/>
      <c r="C16" s="95" t="str">
        <f t="shared" si="0"/>
        <v>None</v>
      </c>
      <c r="D16" s="1233" t="str">
        <f t="shared" si="1"/>
        <v>None</v>
      </c>
      <c r="E16" s="1233"/>
      <c r="F16" s="1233"/>
      <c r="G16" s="1233"/>
      <c r="H16" s="232"/>
    </row>
    <row r="17" spans="1:8" x14ac:dyDescent="0.2">
      <c r="A17" s="6"/>
      <c r="B17" s="231"/>
      <c r="C17" s="95" t="str">
        <f t="shared" si="0"/>
        <v>None</v>
      </c>
      <c r="D17" s="1233" t="str">
        <f t="shared" si="1"/>
        <v>None</v>
      </c>
      <c r="E17" s="1233"/>
      <c r="F17" s="1233"/>
      <c r="G17" s="1233"/>
      <c r="H17" s="232"/>
    </row>
    <row r="18" spans="1:8" x14ac:dyDescent="0.2">
      <c r="A18" s="6"/>
      <c r="B18" s="231"/>
      <c r="C18" s="95" t="str">
        <f t="shared" si="0"/>
        <v>None</v>
      </c>
      <c r="D18" s="1233" t="str">
        <f t="shared" si="1"/>
        <v>None</v>
      </c>
      <c r="E18" s="1233"/>
      <c r="F18" s="1233"/>
      <c r="G18" s="1233"/>
      <c r="H18" s="232"/>
    </row>
    <row r="19" spans="1:8" x14ac:dyDescent="0.2">
      <c r="A19" s="6"/>
      <c r="B19" s="231"/>
      <c r="C19" s="95" t="str">
        <f t="shared" si="0"/>
        <v>None</v>
      </c>
      <c r="D19" s="1233" t="str">
        <f t="shared" si="1"/>
        <v>None</v>
      </c>
      <c r="E19" s="1233"/>
      <c r="F19" s="1233"/>
      <c r="G19" s="1233"/>
      <c r="H19" s="232"/>
    </row>
    <row r="20" spans="1:8" x14ac:dyDescent="0.2">
      <c r="A20" s="6"/>
      <c r="B20" s="231"/>
      <c r="C20" s="95" t="str">
        <f t="shared" si="0"/>
        <v>None</v>
      </c>
      <c r="D20" s="1233" t="str">
        <f t="shared" si="1"/>
        <v>None</v>
      </c>
      <c r="E20" s="1233"/>
      <c r="F20" s="1233"/>
      <c r="G20" s="1233"/>
      <c r="H20" s="232"/>
    </row>
    <row r="21" spans="1:8" ht="13.5" thickBot="1" x14ac:dyDescent="0.25">
      <c r="A21" s="6"/>
      <c r="B21" s="233"/>
      <c r="C21" s="209" t="str">
        <f t="shared" si="0"/>
        <v>None</v>
      </c>
      <c r="D21" s="1230" t="str">
        <f t="shared" si="1"/>
        <v>None</v>
      </c>
      <c r="E21" s="1230"/>
      <c r="F21" s="1230"/>
      <c r="G21" s="1230"/>
      <c r="H21" s="234"/>
    </row>
    <row r="22" spans="1:8" ht="14.25" thickTop="1" thickBot="1" x14ac:dyDescent="0.25">
      <c r="A22" s="6"/>
      <c r="B22" s="6"/>
      <c r="C22" s="15"/>
      <c r="D22" s="6"/>
      <c r="E22" s="6"/>
      <c r="F22" s="6"/>
      <c r="G22" s="6"/>
      <c r="H22" s="6"/>
    </row>
    <row r="23" spans="1:8" ht="13.5" thickTop="1" x14ac:dyDescent="0.2">
      <c r="A23" s="6"/>
      <c r="B23" s="1214" t="s">
        <v>619</v>
      </c>
      <c r="C23" s="1215"/>
      <c r="D23" s="6"/>
      <c r="E23" s="6"/>
      <c r="F23" s="6"/>
      <c r="G23" s="6"/>
      <c r="H23" s="6"/>
    </row>
    <row r="24" spans="1:8" ht="13.5" thickBot="1" x14ac:dyDescent="0.25">
      <c r="A24" s="6"/>
      <c r="B24" s="235" t="s">
        <v>521</v>
      </c>
      <c r="C24" s="124" t="s">
        <v>565</v>
      </c>
      <c r="D24" s="6"/>
      <c r="E24" s="6"/>
      <c r="F24" s="6"/>
      <c r="G24" s="6"/>
      <c r="H24" s="6"/>
    </row>
    <row r="25" spans="1:8" x14ac:dyDescent="0.2">
      <c r="A25" s="6"/>
      <c r="B25" s="126">
        <v>0</v>
      </c>
      <c r="C25" s="240" t="str">
        <f t="shared" ref="C25:C37" si="2">VLOOKUP($B25, $A$68:$I$81,2)</f>
        <v>None</v>
      </c>
      <c r="D25" s="6"/>
      <c r="E25" s="6"/>
      <c r="F25" s="6"/>
      <c r="G25" s="6"/>
      <c r="H25" s="6"/>
    </row>
    <row r="26" spans="1:8" x14ac:dyDescent="0.2">
      <c r="A26" s="6"/>
      <c r="B26" s="152">
        <v>1</v>
      </c>
      <c r="C26" s="240" t="str">
        <f t="shared" si="2"/>
        <v>Black Powder</v>
      </c>
      <c r="D26" s="6"/>
      <c r="E26" s="6"/>
      <c r="F26" s="6"/>
      <c r="G26" s="6"/>
      <c r="H26" s="6"/>
    </row>
    <row r="27" spans="1:8" x14ac:dyDescent="0.2">
      <c r="A27" s="6"/>
      <c r="B27" s="152">
        <v>2</v>
      </c>
      <c r="C27" s="240" t="str">
        <f t="shared" si="2"/>
        <v>Smokeless Powder</v>
      </c>
      <c r="D27" s="6"/>
      <c r="E27" s="6"/>
      <c r="F27" s="6"/>
      <c r="G27" s="6"/>
      <c r="H27" s="6"/>
    </row>
    <row r="28" spans="1:8" x14ac:dyDescent="0.2">
      <c r="A28" s="6"/>
      <c r="B28" s="152">
        <v>3</v>
      </c>
      <c r="C28" s="240" t="str">
        <f t="shared" si="2"/>
        <v>Dynamite, Straight</v>
      </c>
      <c r="D28" s="6"/>
      <c r="E28" s="6"/>
      <c r="F28" s="6"/>
      <c r="G28" s="6"/>
      <c r="H28" s="6"/>
    </row>
    <row r="29" spans="1:8" x14ac:dyDescent="0.2">
      <c r="A29" s="6"/>
      <c r="B29" s="152">
        <v>4</v>
      </c>
      <c r="C29" s="240" t="str">
        <f t="shared" si="2"/>
        <v>Dynamite, Ammonia</v>
      </c>
      <c r="D29" s="6"/>
      <c r="E29" s="6"/>
      <c r="F29" s="6"/>
      <c r="G29" s="6"/>
      <c r="H29" s="6"/>
    </row>
    <row r="30" spans="1:8" x14ac:dyDescent="0.2">
      <c r="A30" s="6"/>
      <c r="B30" s="152">
        <v>5</v>
      </c>
      <c r="C30" s="240" t="str">
        <f t="shared" si="2"/>
        <v>Dynamite, Gelatin</v>
      </c>
      <c r="D30" s="6"/>
      <c r="E30" s="6"/>
      <c r="F30" s="6"/>
      <c r="G30" s="6"/>
      <c r="H30" s="6"/>
    </row>
    <row r="31" spans="1:8" x14ac:dyDescent="0.2">
      <c r="A31" s="6"/>
      <c r="B31" s="152">
        <v>6</v>
      </c>
      <c r="C31" s="240" t="str">
        <f t="shared" si="2"/>
        <v>ANFO</v>
      </c>
      <c r="D31" s="6"/>
      <c r="E31" s="6"/>
      <c r="F31" s="6"/>
      <c r="G31" s="6"/>
      <c r="H31" s="6"/>
    </row>
    <row r="32" spans="1:8" x14ac:dyDescent="0.2">
      <c r="A32" s="6"/>
      <c r="B32" s="152">
        <v>7</v>
      </c>
      <c r="C32" s="240" t="str">
        <f t="shared" si="2"/>
        <v>TNT</v>
      </c>
      <c r="D32" s="6"/>
      <c r="E32" s="6"/>
      <c r="F32" s="6"/>
      <c r="G32" s="6"/>
      <c r="H32" s="6"/>
    </row>
    <row r="33" spans="1:13" x14ac:dyDescent="0.2">
      <c r="A33" s="6"/>
      <c r="B33" s="152">
        <v>8</v>
      </c>
      <c r="C33" s="240" t="str">
        <f t="shared" si="2"/>
        <v>RDX</v>
      </c>
      <c r="D33" s="6"/>
      <c r="E33" s="6"/>
      <c r="F33" s="6"/>
      <c r="G33" s="6"/>
      <c r="H33" s="6"/>
    </row>
    <row r="34" spans="1:13" x14ac:dyDescent="0.2">
      <c r="A34" s="6"/>
      <c r="B34" s="152">
        <v>9</v>
      </c>
      <c r="C34" s="240" t="str">
        <f t="shared" si="2"/>
        <v>PETN</v>
      </c>
      <c r="D34" s="6"/>
      <c r="E34" s="6"/>
      <c r="F34" s="6"/>
      <c r="G34" s="6"/>
      <c r="H34" s="6"/>
    </row>
    <row r="35" spans="1:13" x14ac:dyDescent="0.2">
      <c r="A35" s="6"/>
      <c r="B35" s="152">
        <v>10</v>
      </c>
      <c r="C35" s="240" t="str">
        <f t="shared" si="2"/>
        <v>User Defined</v>
      </c>
      <c r="D35" s="6"/>
      <c r="E35" s="6"/>
      <c r="F35" s="6"/>
      <c r="G35" s="6"/>
      <c r="H35" s="6"/>
    </row>
    <row r="36" spans="1:13" x14ac:dyDescent="0.2">
      <c r="A36" s="6"/>
      <c r="B36" s="152">
        <v>11</v>
      </c>
      <c r="C36" s="240" t="str">
        <f t="shared" si="2"/>
        <v>User Defined</v>
      </c>
      <c r="D36" s="6"/>
      <c r="E36" s="6"/>
      <c r="F36" s="6"/>
      <c r="G36" s="6"/>
      <c r="H36" s="6"/>
    </row>
    <row r="37" spans="1:13" ht="13.5" thickBot="1" x14ac:dyDescent="0.25">
      <c r="A37" s="6"/>
      <c r="B37" s="162">
        <v>12</v>
      </c>
      <c r="C37" s="241" t="str">
        <f t="shared" si="2"/>
        <v>User Defined</v>
      </c>
      <c r="D37" s="6"/>
      <c r="E37" s="6"/>
      <c r="F37" s="6"/>
      <c r="G37" s="6"/>
      <c r="H37" s="6"/>
    </row>
    <row r="38" spans="1:13" ht="13.5" thickTop="1" x14ac:dyDescent="0.2">
      <c r="A38" s="6"/>
      <c r="B38" s="6"/>
      <c r="C38" s="15"/>
      <c r="D38" s="6"/>
      <c r="E38" s="6"/>
      <c r="F38" s="6"/>
      <c r="G38" s="6"/>
      <c r="H38" s="6"/>
    </row>
    <row r="39" spans="1:13" ht="13.5" thickBot="1" x14ac:dyDescent="0.25">
      <c r="A39" s="62"/>
      <c r="B39" s="62"/>
      <c r="C39" s="72"/>
      <c r="D39" s="62"/>
      <c r="E39" s="62"/>
      <c r="F39" s="62"/>
      <c r="G39" s="62"/>
      <c r="H39" s="62"/>
      <c r="I39" s="62"/>
      <c r="J39" s="62"/>
      <c r="K39" s="62"/>
      <c r="L39" s="62"/>
      <c r="M39" s="62"/>
    </row>
    <row r="40" spans="1:13" x14ac:dyDescent="0.2">
      <c r="A40" s="6"/>
      <c r="B40" s="6"/>
      <c r="C40" s="15"/>
      <c r="D40" s="6"/>
      <c r="E40" s="6"/>
      <c r="F40" s="6"/>
      <c r="G40" s="6"/>
      <c r="H40" s="6"/>
      <c r="I40" s="6"/>
      <c r="J40" s="6"/>
      <c r="K40" s="6"/>
      <c r="L40" s="6"/>
      <c r="M40" s="6"/>
    </row>
    <row r="41" spans="1:13" ht="33" x14ac:dyDescent="0.45">
      <c r="A41" s="1231" t="s">
        <v>592</v>
      </c>
      <c r="B41" s="1231"/>
      <c r="C41" s="1231"/>
      <c r="D41" s="1231"/>
      <c r="E41" s="1231"/>
      <c r="F41" s="1231"/>
      <c r="G41" s="1231"/>
      <c r="H41" s="1231"/>
      <c r="I41" s="1231"/>
      <c r="J41" s="1231"/>
      <c r="K41" s="6"/>
      <c r="L41" s="6"/>
      <c r="M41" s="6"/>
    </row>
    <row r="42" spans="1:13" ht="13.5" thickBot="1" x14ac:dyDescent="0.25">
      <c r="A42" s="6"/>
      <c r="B42" s="6"/>
      <c r="C42" s="6"/>
      <c r="D42" s="6"/>
      <c r="E42" s="6"/>
      <c r="F42" s="6"/>
      <c r="G42" s="6"/>
      <c r="H42" s="6"/>
      <c r="I42" s="6"/>
      <c r="J42" s="6"/>
      <c r="K42" s="6"/>
      <c r="L42" s="6"/>
      <c r="M42" s="6"/>
    </row>
    <row r="43" spans="1:13" s="500" customFormat="1" ht="21.75" thickTop="1" thickBot="1" x14ac:dyDescent="0.35">
      <c r="A43" s="532" t="s">
        <v>890</v>
      </c>
      <c r="B43" s="577">
        <f>B11</f>
        <v>90003</v>
      </c>
      <c r="C43" s="532" t="s">
        <v>889</v>
      </c>
      <c r="D43" s="656">
        <v>30502514</v>
      </c>
      <c r="E43" s="87"/>
      <c r="F43" s="87"/>
      <c r="G43" s="87"/>
      <c r="H43" s="87"/>
      <c r="I43" s="87"/>
      <c r="J43" s="87"/>
      <c r="K43" s="87"/>
      <c r="L43" s="87"/>
      <c r="M43" s="87"/>
    </row>
    <row r="44" spans="1:13" ht="14.25" thickTop="1" thickBot="1" x14ac:dyDescent="0.25">
      <c r="A44" s="6"/>
      <c r="B44" s="6"/>
      <c r="C44" s="107"/>
      <c r="D44" s="584"/>
      <c r="E44" s="6"/>
      <c r="F44" s="6"/>
      <c r="G44" s="6"/>
      <c r="H44" s="6"/>
      <c r="I44" s="6"/>
      <c r="J44" s="6"/>
      <c r="K44" s="6"/>
      <c r="L44" s="6"/>
      <c r="M44" s="6"/>
    </row>
    <row r="45" spans="1:13" ht="13.5" thickTop="1" x14ac:dyDescent="0.2">
      <c r="A45" s="6"/>
      <c r="B45" s="1262" t="s">
        <v>565</v>
      </c>
      <c r="C45" s="1263"/>
      <c r="D45" s="1216"/>
      <c r="E45" s="1264" t="s">
        <v>544</v>
      </c>
      <c r="F45" s="1263"/>
      <c r="G45" s="1265"/>
      <c r="H45" s="1264" t="s">
        <v>589</v>
      </c>
      <c r="I45" s="1263"/>
      <c r="J45" s="1266"/>
      <c r="K45" s="6"/>
      <c r="L45" s="6"/>
      <c r="M45" s="6"/>
    </row>
    <row r="46" spans="1:13" x14ac:dyDescent="0.2">
      <c r="A46" s="6"/>
      <c r="B46" s="144" t="s">
        <v>521</v>
      </c>
      <c r="C46" s="210" t="s">
        <v>436</v>
      </c>
      <c r="D46" s="25" t="s">
        <v>563</v>
      </c>
      <c r="E46" s="1250" t="s">
        <v>591</v>
      </c>
      <c r="F46" s="1213"/>
      <c r="G46" s="1216"/>
      <c r="H46" s="1250" t="s">
        <v>590</v>
      </c>
      <c r="I46" s="1213"/>
      <c r="J46" s="1251"/>
      <c r="K46" s="6"/>
      <c r="L46" s="6"/>
      <c r="M46" s="6"/>
    </row>
    <row r="47" spans="1:13" x14ac:dyDescent="0.2">
      <c r="A47" s="6"/>
      <c r="B47" s="146"/>
      <c r="C47" s="46"/>
      <c r="D47" s="29" t="s">
        <v>564</v>
      </c>
      <c r="E47" s="27" t="s">
        <v>392</v>
      </c>
      <c r="F47" s="39" t="s">
        <v>393</v>
      </c>
      <c r="G47" s="29" t="s">
        <v>587</v>
      </c>
      <c r="H47" s="41" t="s">
        <v>392</v>
      </c>
      <c r="I47" s="39" t="s">
        <v>393</v>
      </c>
      <c r="J47" s="112" t="s">
        <v>587</v>
      </c>
      <c r="K47" s="6"/>
      <c r="L47" s="6"/>
      <c r="M47" s="6"/>
    </row>
    <row r="48" spans="1:13" x14ac:dyDescent="0.2">
      <c r="A48" s="6"/>
      <c r="B48" s="422">
        <f>B15</f>
        <v>0</v>
      </c>
      <c r="C48" s="47" t="str">
        <f t="shared" ref="C48:C54" si="3">VLOOKUP($B48, $A$68:$I$81,2)</f>
        <v>None</v>
      </c>
      <c r="D48" s="424">
        <f>H15</f>
        <v>0</v>
      </c>
      <c r="E48" s="212">
        <f t="shared" ref="E48:E54" si="4">VLOOKUP($B48, $A$68:$I$81,7)</f>
        <v>0</v>
      </c>
      <c r="F48" s="212">
        <f t="shared" ref="F48:F54" si="5">VLOOKUP($B48, $A$68:$I$81,8)</f>
        <v>0</v>
      </c>
      <c r="G48" s="212">
        <f t="shared" ref="G48:G54" si="6">VLOOKUP($B48, $A$68:$I$81,9)</f>
        <v>0</v>
      </c>
      <c r="H48" s="195">
        <f>IF(ISERR(D48*E48/2000), 0,D48* E48/2000)</f>
        <v>0</v>
      </c>
      <c r="I48" s="52">
        <f>IF(ISERR(D48*F48/2000), 0,D48* F48/2000)</f>
        <v>0</v>
      </c>
      <c r="J48" s="113">
        <f>IF(ISERR(D48*G48/2000), 0,D48* G48/2000)</f>
        <v>0</v>
      </c>
      <c r="K48" s="6"/>
      <c r="L48" s="6"/>
      <c r="M48" s="6"/>
    </row>
    <row r="49" spans="1:13" x14ac:dyDescent="0.2">
      <c r="A49" s="6"/>
      <c r="B49" s="422">
        <f t="shared" ref="B49:B54" si="7">B16</f>
        <v>0</v>
      </c>
      <c r="C49" s="47" t="str">
        <f t="shared" si="3"/>
        <v>None</v>
      </c>
      <c r="D49" s="424">
        <f t="shared" ref="D49:D54" si="8">H16</f>
        <v>0</v>
      </c>
      <c r="E49" s="212">
        <f t="shared" si="4"/>
        <v>0</v>
      </c>
      <c r="F49" s="212">
        <f t="shared" si="5"/>
        <v>0</v>
      </c>
      <c r="G49" s="212">
        <f t="shared" si="6"/>
        <v>0</v>
      </c>
      <c r="H49" s="195">
        <f>IF(ISERR(#REF!*E49/2000), 0,#REF!* E49/2000)</f>
        <v>0</v>
      </c>
      <c r="I49" s="52">
        <f t="shared" ref="I49:I54" si="9">IF(ISERR(D49*F49/2000), 0,D49* F49/2000)</f>
        <v>0</v>
      </c>
      <c r="J49" s="113">
        <f t="shared" ref="J49:J54" si="10">IF(ISERR(D49*G49/2000), 0,D49* G49/2000)</f>
        <v>0</v>
      </c>
      <c r="K49" s="6"/>
      <c r="L49" s="6"/>
      <c r="M49" s="6"/>
    </row>
    <row r="50" spans="1:13" x14ac:dyDescent="0.2">
      <c r="A50" s="6"/>
      <c r="B50" s="422">
        <f t="shared" si="7"/>
        <v>0</v>
      </c>
      <c r="C50" s="47" t="str">
        <f t="shared" si="3"/>
        <v>None</v>
      </c>
      <c r="D50" s="424">
        <f t="shared" si="8"/>
        <v>0</v>
      </c>
      <c r="E50" s="212">
        <f t="shared" si="4"/>
        <v>0</v>
      </c>
      <c r="F50" s="212">
        <f t="shared" si="5"/>
        <v>0</v>
      </c>
      <c r="G50" s="212">
        <f t="shared" si="6"/>
        <v>0</v>
      </c>
      <c r="H50" s="195">
        <f>IF(ISERR(#REF!*E50/2000), 0,#REF!* E50/2000)</f>
        <v>0</v>
      </c>
      <c r="I50" s="52">
        <f t="shared" si="9"/>
        <v>0</v>
      </c>
      <c r="J50" s="113">
        <f t="shared" si="10"/>
        <v>0</v>
      </c>
      <c r="K50" s="6"/>
      <c r="L50" s="6"/>
      <c r="M50" s="6"/>
    </row>
    <row r="51" spans="1:13" x14ac:dyDescent="0.2">
      <c r="A51" s="6"/>
      <c r="B51" s="422">
        <f t="shared" si="7"/>
        <v>0</v>
      </c>
      <c r="C51" s="47" t="str">
        <f t="shared" si="3"/>
        <v>None</v>
      </c>
      <c r="D51" s="424">
        <f t="shared" si="8"/>
        <v>0</v>
      </c>
      <c r="E51" s="212">
        <f t="shared" si="4"/>
        <v>0</v>
      </c>
      <c r="F51" s="212">
        <f t="shared" si="5"/>
        <v>0</v>
      </c>
      <c r="G51" s="212">
        <f t="shared" si="6"/>
        <v>0</v>
      </c>
      <c r="H51" s="195">
        <f>IF(ISERR(#REF!*E51/2000), 0,#REF!* E51/2000)</f>
        <v>0</v>
      </c>
      <c r="I51" s="52">
        <f t="shared" si="9"/>
        <v>0</v>
      </c>
      <c r="J51" s="113">
        <f t="shared" si="10"/>
        <v>0</v>
      </c>
      <c r="K51" s="6"/>
      <c r="L51" s="6"/>
      <c r="M51" s="6"/>
    </row>
    <row r="52" spans="1:13" x14ac:dyDescent="0.2">
      <c r="A52" s="6"/>
      <c r="B52" s="422">
        <f t="shared" si="7"/>
        <v>0</v>
      </c>
      <c r="C52" s="47" t="str">
        <f t="shared" si="3"/>
        <v>None</v>
      </c>
      <c r="D52" s="424">
        <f t="shared" si="8"/>
        <v>0</v>
      </c>
      <c r="E52" s="212">
        <f t="shared" si="4"/>
        <v>0</v>
      </c>
      <c r="F52" s="212">
        <f t="shared" si="5"/>
        <v>0</v>
      </c>
      <c r="G52" s="212">
        <f t="shared" si="6"/>
        <v>0</v>
      </c>
      <c r="H52" s="195">
        <f>IF(ISERR(#REF!*E52/2000), 0,#REF!* E52/2000)</f>
        <v>0</v>
      </c>
      <c r="I52" s="52">
        <f t="shared" si="9"/>
        <v>0</v>
      </c>
      <c r="J52" s="113">
        <f t="shared" si="10"/>
        <v>0</v>
      </c>
      <c r="K52" s="6"/>
      <c r="L52" s="6"/>
      <c r="M52" s="6"/>
    </row>
    <row r="53" spans="1:13" x14ac:dyDescent="0.2">
      <c r="A53" s="6"/>
      <c r="B53" s="422">
        <f t="shared" si="7"/>
        <v>0</v>
      </c>
      <c r="C53" s="47" t="str">
        <f t="shared" si="3"/>
        <v>None</v>
      </c>
      <c r="D53" s="424">
        <f t="shared" si="8"/>
        <v>0</v>
      </c>
      <c r="E53" s="212">
        <f t="shared" si="4"/>
        <v>0</v>
      </c>
      <c r="F53" s="212">
        <f t="shared" si="5"/>
        <v>0</v>
      </c>
      <c r="G53" s="212">
        <f t="shared" si="6"/>
        <v>0</v>
      </c>
      <c r="H53" s="195">
        <f>IF(ISERR(#REF!*E53/2000), 0,#REF!* E53/2000)</f>
        <v>0</v>
      </c>
      <c r="I53" s="52">
        <f t="shared" si="9"/>
        <v>0</v>
      </c>
      <c r="J53" s="113">
        <f t="shared" si="10"/>
        <v>0</v>
      </c>
      <c r="K53" s="6"/>
      <c r="L53" s="6"/>
      <c r="M53" s="6"/>
    </row>
    <row r="54" spans="1:13" ht="13.5" thickBot="1" x14ac:dyDescent="0.25">
      <c r="A54" s="6"/>
      <c r="B54" s="423">
        <f t="shared" si="7"/>
        <v>0</v>
      </c>
      <c r="C54" s="47" t="str">
        <f t="shared" si="3"/>
        <v>None</v>
      </c>
      <c r="D54" s="424">
        <f t="shared" si="8"/>
        <v>0</v>
      </c>
      <c r="E54" s="212">
        <f t="shared" si="4"/>
        <v>0</v>
      </c>
      <c r="F54" s="212">
        <f t="shared" si="5"/>
        <v>0</v>
      </c>
      <c r="G54" s="212">
        <f t="shared" si="6"/>
        <v>0</v>
      </c>
      <c r="H54" s="213">
        <f>IF(ISERR(#REF!*E54/2000), 0,#REF!* E54/2000)</f>
        <v>0</v>
      </c>
      <c r="I54" s="173">
        <f t="shared" si="9"/>
        <v>0</v>
      </c>
      <c r="J54" s="174">
        <f t="shared" si="10"/>
        <v>0</v>
      </c>
      <c r="K54" s="6"/>
      <c r="L54" s="6"/>
      <c r="M54" s="6"/>
    </row>
    <row r="55" spans="1:13" ht="14.25" thickTop="1" thickBot="1" x14ac:dyDescent="0.25">
      <c r="A55" s="6"/>
      <c r="B55" s="21"/>
      <c r="C55" s="654" t="s">
        <v>652</v>
      </c>
      <c r="D55" s="648">
        <f>SUM(D48:D54)</f>
        <v>0</v>
      </c>
      <c r="E55" s="649" t="e">
        <f>SUMPRODUCT($D48:$D54,E48:E54)/$D55</f>
        <v>#DIV/0!</v>
      </c>
      <c r="F55" s="649" t="e">
        <f>SUMPRODUCT($D48:$D54,F48:F54)/$D55</f>
        <v>#DIV/0!</v>
      </c>
      <c r="G55" s="650" t="e">
        <f>SUMPRODUCT($D48:$D54,G48:G54)/$D55</f>
        <v>#DIV/0!</v>
      </c>
      <c r="H55" s="63"/>
      <c r="I55" s="63"/>
      <c r="J55" s="63"/>
      <c r="K55" s="6"/>
      <c r="L55" s="6"/>
      <c r="M55" s="6"/>
    </row>
    <row r="56" spans="1:13" ht="14.25" thickTop="1" thickBot="1" x14ac:dyDescent="0.25">
      <c r="A56" s="6"/>
      <c r="B56" s="21"/>
      <c r="C56" s="655" t="s">
        <v>651</v>
      </c>
      <c r="D56" s="651">
        <f>COUNTA(B48:B54)-COUNTIF(B48:B54,0)</f>
        <v>0</v>
      </c>
      <c r="E56" s="14"/>
      <c r="F56" s="14"/>
      <c r="G56" s="14"/>
      <c r="H56" s="63"/>
      <c r="I56" s="63"/>
      <c r="J56" s="63"/>
      <c r="K56" s="6"/>
      <c r="L56" s="6"/>
      <c r="M56" s="6"/>
    </row>
    <row r="57" spans="1:13" ht="14.25" thickTop="1" thickBot="1" x14ac:dyDescent="0.25">
      <c r="A57" s="6"/>
      <c r="B57" s="6"/>
      <c r="C57" s="15"/>
      <c r="D57" s="6"/>
      <c r="E57" s="6"/>
      <c r="F57" s="6"/>
      <c r="G57" s="175" t="s">
        <v>652</v>
      </c>
      <c r="H57" s="652">
        <f>SUM(H48:H54)</f>
        <v>0</v>
      </c>
      <c r="I57" s="652">
        <f>SUM(I48:I56)</f>
        <v>0</v>
      </c>
      <c r="J57" s="653">
        <f>SUM(J48:J56)</f>
        <v>0</v>
      </c>
      <c r="K57" s="6"/>
      <c r="L57" s="6"/>
      <c r="M57" s="6"/>
    </row>
    <row r="58" spans="1:13" ht="14.25" thickTop="1" thickBot="1" x14ac:dyDescent="0.25">
      <c r="A58" s="62"/>
      <c r="B58" s="62"/>
      <c r="C58" s="62"/>
      <c r="D58" s="62"/>
      <c r="E58" s="62"/>
      <c r="F58" s="62"/>
      <c r="G58" s="62"/>
      <c r="H58" s="62"/>
      <c r="I58" s="62"/>
      <c r="J58" s="62"/>
      <c r="K58" s="62"/>
      <c r="L58" s="62"/>
      <c r="M58" s="62"/>
    </row>
    <row r="59" spans="1:13" ht="13.5" thickBot="1" x14ac:dyDescent="0.25">
      <c r="A59" s="896"/>
      <c r="B59" s="897"/>
      <c r="C59" s="897"/>
      <c r="D59" s="897"/>
      <c r="E59" s="897"/>
      <c r="F59" s="897"/>
      <c r="G59" s="897"/>
      <c r="H59" s="897"/>
      <c r="I59" s="897"/>
      <c r="J59" s="897"/>
      <c r="K59" s="897"/>
      <c r="L59" s="897"/>
      <c r="M59" s="898"/>
    </row>
    <row r="61" spans="1:13" ht="13.5" thickBot="1" x14ac:dyDescent="0.25"/>
    <row r="62" spans="1:13" ht="34.5" thickTop="1" thickBot="1" x14ac:dyDescent="0.5">
      <c r="A62" s="1259" t="s">
        <v>110</v>
      </c>
      <c r="B62" s="1260"/>
      <c r="C62" s="1260"/>
      <c r="D62" s="1260"/>
      <c r="E62" s="1260"/>
      <c r="F62" s="1260"/>
      <c r="G62" s="1260"/>
      <c r="H62" s="1260"/>
      <c r="I62" s="1260"/>
      <c r="J62" s="1260"/>
      <c r="K62" s="1260"/>
      <c r="L62" s="1260"/>
      <c r="M62" s="1261"/>
    </row>
    <row r="63" spans="1:13" ht="13.5" thickTop="1" x14ac:dyDescent="0.2"/>
    <row r="64" spans="1:13" ht="13.5" thickBot="1" x14ac:dyDescent="0.25"/>
    <row r="65" spans="1:9" x14ac:dyDescent="0.2">
      <c r="A65" s="901" t="s">
        <v>521</v>
      </c>
      <c r="B65" s="902" t="s">
        <v>565</v>
      </c>
      <c r="C65" s="1256" t="s">
        <v>575</v>
      </c>
      <c r="D65" s="1257"/>
      <c r="E65" s="1257"/>
      <c r="F65" s="1258"/>
      <c r="G65" s="1252" t="s">
        <v>422</v>
      </c>
      <c r="H65" s="1252"/>
      <c r="I65" s="1253"/>
    </row>
    <row r="66" spans="1:9" x14ac:dyDescent="0.2">
      <c r="A66" s="904"/>
      <c r="B66" s="905"/>
      <c r="C66" s="1247"/>
      <c r="D66" s="1248"/>
      <c r="E66" s="1248"/>
      <c r="F66" s="1249"/>
      <c r="G66" s="1254" t="s">
        <v>586</v>
      </c>
      <c r="H66" s="1254"/>
      <c r="I66" s="1255"/>
    </row>
    <row r="67" spans="1:9" x14ac:dyDescent="0.2">
      <c r="A67" s="904"/>
      <c r="B67" s="905"/>
      <c r="C67" s="1247"/>
      <c r="D67" s="1248"/>
      <c r="E67" s="1248"/>
      <c r="F67" s="1249"/>
      <c r="G67" s="836" t="s">
        <v>392</v>
      </c>
      <c r="H67" s="836" t="s">
        <v>393</v>
      </c>
      <c r="I67" s="906" t="s">
        <v>587</v>
      </c>
    </row>
    <row r="68" spans="1:9" x14ac:dyDescent="0.2">
      <c r="A68" s="904">
        <v>0</v>
      </c>
      <c r="B68" s="905" t="s">
        <v>434</v>
      </c>
      <c r="C68" s="1238" t="s">
        <v>434</v>
      </c>
      <c r="D68" s="1239"/>
      <c r="E68" s="1239"/>
      <c r="F68" s="1240"/>
      <c r="G68" s="907">
        <v>0</v>
      </c>
      <c r="H68" s="907">
        <v>0</v>
      </c>
      <c r="I68" s="908">
        <v>0</v>
      </c>
    </row>
    <row r="69" spans="1:9" x14ac:dyDescent="0.2">
      <c r="A69" s="904">
        <v>1</v>
      </c>
      <c r="B69" s="905" t="s">
        <v>566</v>
      </c>
      <c r="C69" s="1238" t="s">
        <v>576</v>
      </c>
      <c r="D69" s="1239"/>
      <c r="E69" s="1239"/>
      <c r="F69" s="1240"/>
      <c r="G69" s="909">
        <v>170</v>
      </c>
      <c r="H69" s="909">
        <v>0</v>
      </c>
      <c r="I69" s="910">
        <v>4.2</v>
      </c>
    </row>
    <row r="70" spans="1:9" x14ac:dyDescent="0.2">
      <c r="A70" s="904">
        <v>2</v>
      </c>
      <c r="B70" s="905" t="s">
        <v>567</v>
      </c>
      <c r="C70" s="1238" t="s">
        <v>577</v>
      </c>
      <c r="D70" s="1239"/>
      <c r="E70" s="1239"/>
      <c r="F70" s="1240"/>
      <c r="G70" s="909">
        <v>77</v>
      </c>
      <c r="H70" s="909">
        <v>0</v>
      </c>
      <c r="I70" s="910">
        <v>1.1000000000000001</v>
      </c>
    </row>
    <row r="71" spans="1:9" x14ac:dyDescent="0.2">
      <c r="A71" s="904">
        <v>3</v>
      </c>
      <c r="B71" s="905" t="s">
        <v>568</v>
      </c>
      <c r="C71" s="1238" t="s">
        <v>578</v>
      </c>
      <c r="D71" s="1239"/>
      <c r="E71" s="1239"/>
      <c r="F71" s="1240"/>
      <c r="G71" s="909">
        <v>281</v>
      </c>
      <c r="H71" s="909">
        <v>0</v>
      </c>
      <c r="I71" s="910">
        <v>2.5</v>
      </c>
    </row>
    <row r="72" spans="1:9" x14ac:dyDescent="0.2">
      <c r="A72" s="904">
        <v>4</v>
      </c>
      <c r="B72" s="905" t="s">
        <v>569</v>
      </c>
      <c r="C72" s="1238" t="s">
        <v>579</v>
      </c>
      <c r="D72" s="1239"/>
      <c r="E72" s="1239"/>
      <c r="F72" s="1240"/>
      <c r="G72" s="909">
        <v>63</v>
      </c>
      <c r="H72" s="909">
        <v>0</v>
      </c>
      <c r="I72" s="910">
        <v>1.3</v>
      </c>
    </row>
    <row r="73" spans="1:9" x14ac:dyDescent="0.2">
      <c r="A73" s="904">
        <v>5</v>
      </c>
      <c r="B73" s="905" t="s">
        <v>570</v>
      </c>
      <c r="C73" s="1238" t="s">
        <v>580</v>
      </c>
      <c r="D73" s="1239"/>
      <c r="E73" s="1239"/>
      <c r="F73" s="1240"/>
      <c r="G73" s="909">
        <v>104</v>
      </c>
      <c r="H73" s="909">
        <v>53</v>
      </c>
      <c r="I73" s="910">
        <v>0.7</v>
      </c>
    </row>
    <row r="74" spans="1:9" x14ac:dyDescent="0.2">
      <c r="A74" s="904">
        <v>6</v>
      </c>
      <c r="B74" s="905" t="s">
        <v>571</v>
      </c>
      <c r="C74" s="1238" t="s">
        <v>581</v>
      </c>
      <c r="D74" s="1239"/>
      <c r="E74" s="1239"/>
      <c r="F74" s="1240"/>
      <c r="G74" s="909">
        <v>67</v>
      </c>
      <c r="H74" s="909">
        <v>17</v>
      </c>
      <c r="I74" s="910">
        <v>0</v>
      </c>
    </row>
    <row r="75" spans="1:9" x14ac:dyDescent="0.2">
      <c r="A75" s="904">
        <v>7</v>
      </c>
      <c r="B75" s="905" t="s">
        <v>572</v>
      </c>
      <c r="C75" s="1238" t="s">
        <v>582</v>
      </c>
      <c r="D75" s="1239"/>
      <c r="E75" s="1239"/>
      <c r="F75" s="1240"/>
      <c r="G75" s="909">
        <v>796</v>
      </c>
      <c r="H75" s="909">
        <v>0</v>
      </c>
      <c r="I75" s="910">
        <v>14.3</v>
      </c>
    </row>
    <row r="76" spans="1:9" x14ac:dyDescent="0.2">
      <c r="A76" s="904">
        <v>8</v>
      </c>
      <c r="B76" s="905" t="s">
        <v>573</v>
      </c>
      <c r="C76" s="1238" t="s">
        <v>583</v>
      </c>
      <c r="D76" s="1239"/>
      <c r="E76" s="1239"/>
      <c r="F76" s="1240"/>
      <c r="G76" s="909">
        <v>196</v>
      </c>
      <c r="H76" s="909">
        <v>0</v>
      </c>
      <c r="I76" s="910">
        <v>0</v>
      </c>
    </row>
    <row r="77" spans="1:9" x14ac:dyDescent="0.2">
      <c r="A77" s="904">
        <v>9</v>
      </c>
      <c r="B77" s="905" t="s">
        <v>574</v>
      </c>
      <c r="C77" s="1238" t="s">
        <v>584</v>
      </c>
      <c r="D77" s="1239"/>
      <c r="E77" s="1239"/>
      <c r="F77" s="1240"/>
      <c r="G77" s="909">
        <v>297</v>
      </c>
      <c r="H77" s="909">
        <v>0</v>
      </c>
      <c r="I77" s="910">
        <v>0</v>
      </c>
    </row>
    <row r="78" spans="1:9" x14ac:dyDescent="0.2">
      <c r="A78" s="904">
        <v>10</v>
      </c>
      <c r="B78" s="911" t="s">
        <v>585</v>
      </c>
      <c r="C78" s="1241" t="s">
        <v>585</v>
      </c>
      <c r="D78" s="1242"/>
      <c r="E78" s="1242"/>
      <c r="F78" s="1243"/>
      <c r="G78" s="911" t="s">
        <v>585</v>
      </c>
      <c r="H78" s="911" t="s">
        <v>585</v>
      </c>
      <c r="I78" s="912" t="s">
        <v>585</v>
      </c>
    </row>
    <row r="79" spans="1:9" x14ac:dyDescent="0.2">
      <c r="A79" s="904">
        <v>11</v>
      </c>
      <c r="B79" s="911" t="s">
        <v>585</v>
      </c>
      <c r="C79" s="1241" t="s">
        <v>585</v>
      </c>
      <c r="D79" s="1242"/>
      <c r="E79" s="1242"/>
      <c r="F79" s="1243"/>
      <c r="G79" s="911" t="s">
        <v>585</v>
      </c>
      <c r="H79" s="911" t="s">
        <v>585</v>
      </c>
      <c r="I79" s="912" t="s">
        <v>585</v>
      </c>
    </row>
    <row r="80" spans="1:9" x14ac:dyDescent="0.2">
      <c r="A80" s="913">
        <v>12</v>
      </c>
      <c r="B80" s="911" t="s">
        <v>585</v>
      </c>
      <c r="C80" s="1241" t="s">
        <v>585</v>
      </c>
      <c r="D80" s="1242"/>
      <c r="E80" s="1242"/>
      <c r="F80" s="1243"/>
      <c r="G80" s="914" t="s">
        <v>585</v>
      </c>
      <c r="H80" s="914" t="s">
        <v>585</v>
      </c>
      <c r="I80" s="915" t="s">
        <v>585</v>
      </c>
    </row>
    <row r="81" spans="1:9" ht="13.5" thickBot="1" x14ac:dyDescent="0.25">
      <c r="A81" s="916">
        <v>13</v>
      </c>
      <c r="B81" s="917" t="s">
        <v>588</v>
      </c>
      <c r="C81" s="1244" t="s">
        <v>588</v>
      </c>
      <c r="D81" s="1245"/>
      <c r="E81" s="1245"/>
      <c r="F81" s="1246"/>
      <c r="G81" s="917" t="s">
        <v>588</v>
      </c>
      <c r="H81" s="917" t="s">
        <v>588</v>
      </c>
      <c r="I81" s="918" t="s">
        <v>588</v>
      </c>
    </row>
  </sheetData>
  <customSheetViews>
    <customSheetView guid="{AAD60760-F9D5-4652-8E0C-566433032DA7}" scale="75" showRuler="0">
      <selection sqref="A1:B1"/>
      <rowBreaks count="1" manualBreakCount="1">
        <brk id="40" max="16383" man="1"/>
      </rowBreaks>
      <pageMargins left="0.25" right="0.25" top="0.5" bottom="0.5" header="0.5" footer="0.25"/>
      <pageSetup scale="73" fitToHeight="2" orientation="landscape" r:id="rId1"/>
      <headerFooter alignWithMargins="0">
        <oddFooter>&amp;CPage &amp;P of &amp;N</oddFooter>
      </headerFooter>
    </customSheetView>
  </customSheetViews>
  <mergeCells count="51">
    <mergeCell ref="C3:L3"/>
    <mergeCell ref="C4:L4"/>
    <mergeCell ref="A6:D6"/>
    <mergeCell ref="E6:I6"/>
    <mergeCell ref="J6:M6"/>
    <mergeCell ref="A1:B1"/>
    <mergeCell ref="C1:L1"/>
    <mergeCell ref="A2:B2"/>
    <mergeCell ref="C2:L2"/>
    <mergeCell ref="A8:B8"/>
    <mergeCell ref="C8:G8"/>
    <mergeCell ref="H8:J8"/>
    <mergeCell ref="A9:B9"/>
    <mergeCell ref="C9:G9"/>
    <mergeCell ref="H9:J9"/>
    <mergeCell ref="D17:G17"/>
    <mergeCell ref="D18:G18"/>
    <mergeCell ref="D19:G19"/>
    <mergeCell ref="D20:G20"/>
    <mergeCell ref="D13:G13"/>
    <mergeCell ref="D14:G14"/>
    <mergeCell ref="D15:G15"/>
    <mergeCell ref="D16:G16"/>
    <mergeCell ref="D21:G21"/>
    <mergeCell ref="B23:C23"/>
    <mergeCell ref="B45:D45"/>
    <mergeCell ref="E45:G45"/>
    <mergeCell ref="A41:J41"/>
    <mergeCell ref="H45:J45"/>
    <mergeCell ref="E46:G46"/>
    <mergeCell ref="H46:J46"/>
    <mergeCell ref="G65:I65"/>
    <mergeCell ref="G66:I66"/>
    <mergeCell ref="C65:F65"/>
    <mergeCell ref="C66:F66"/>
    <mergeCell ref="A62:M62"/>
    <mergeCell ref="C71:F71"/>
    <mergeCell ref="C72:F72"/>
    <mergeCell ref="C73:F73"/>
    <mergeCell ref="C74:F74"/>
    <mergeCell ref="C67:F67"/>
    <mergeCell ref="C68:F68"/>
    <mergeCell ref="C69:F69"/>
    <mergeCell ref="C70:F70"/>
    <mergeCell ref="C75:F75"/>
    <mergeCell ref="C80:F80"/>
    <mergeCell ref="C81:F81"/>
    <mergeCell ref="C76:F76"/>
    <mergeCell ref="C77:F77"/>
    <mergeCell ref="C78:F78"/>
    <mergeCell ref="C79:F79"/>
  </mergeCells>
  <phoneticPr fontId="0" type="noConversion"/>
  <pageMargins left="0.25" right="0.25" top="0.5" bottom="0.5" header="0.5" footer="0.25"/>
  <pageSetup scale="73" fitToHeight="2" orientation="landscape" r:id="rId2"/>
  <headerFooter alignWithMargins="0">
    <oddFooter>&amp;CPage &amp;P of &amp;N</oddFooter>
  </headerFooter>
  <rowBreaks count="1" manualBreakCount="1">
    <brk id="4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zoomScale="75" workbookViewId="0">
      <selection activeCell="A4" sqref="A4"/>
    </sheetView>
  </sheetViews>
  <sheetFormatPr defaultRowHeight="12.75" x14ac:dyDescent="0.2"/>
  <cols>
    <col min="1" max="1" width="15" style="827" customWidth="1"/>
    <col min="2" max="2" width="15.7109375" style="827" customWidth="1"/>
    <col min="3" max="3" width="16.7109375" style="827" customWidth="1"/>
    <col min="4" max="9" width="13.7109375" style="827" customWidth="1"/>
    <col min="10" max="10" width="15.140625" style="827" customWidth="1"/>
    <col min="11" max="13" width="13.7109375" style="827" customWidth="1"/>
    <col min="14" max="16384" width="9.140625" style="827"/>
  </cols>
  <sheetData>
    <row r="1" spans="1:13" ht="26.25" x14ac:dyDescent="0.4">
      <c r="A1" s="1060" t="s">
        <v>593</v>
      </c>
      <c r="B1" s="1060"/>
      <c r="C1" s="1117" t="s">
        <v>717</v>
      </c>
      <c r="D1" s="1118"/>
      <c r="E1" s="1118"/>
      <c r="F1" s="1118"/>
      <c r="G1" s="1118"/>
      <c r="H1" s="1118"/>
      <c r="I1" s="1118"/>
      <c r="J1" s="1118"/>
      <c r="K1" s="1118"/>
      <c r="L1" s="1119"/>
      <c r="M1" s="498" t="s">
        <v>594</v>
      </c>
    </row>
    <row r="2" spans="1:13" ht="26.25" x14ac:dyDescent="0.4">
      <c r="A2" s="1061" t="s">
        <v>595</v>
      </c>
      <c r="B2" s="1061"/>
      <c r="C2" s="1120" t="s">
        <v>363</v>
      </c>
      <c r="D2" s="1121"/>
      <c r="E2" s="1121"/>
      <c r="F2" s="1121"/>
      <c r="G2" s="1121"/>
      <c r="H2" s="1121"/>
      <c r="I2" s="1121"/>
      <c r="J2" s="1121"/>
      <c r="K2" s="1121"/>
      <c r="L2" s="1122"/>
      <c r="M2" s="499" t="s">
        <v>596</v>
      </c>
    </row>
    <row r="3" spans="1:13" ht="26.25" x14ac:dyDescent="0.4">
      <c r="A3" s="3">
        <v>20</v>
      </c>
      <c r="B3" s="413" t="str">
        <f>FAC!B3</f>
        <v>__ __</v>
      </c>
      <c r="C3" s="1135" t="s">
        <v>451</v>
      </c>
      <c r="D3" s="1136"/>
      <c r="E3" s="1136"/>
      <c r="F3" s="1136"/>
      <c r="G3" s="1136"/>
      <c r="H3" s="1136"/>
      <c r="I3" s="1136"/>
      <c r="J3" s="1136"/>
      <c r="K3" s="1136"/>
      <c r="L3" s="1137"/>
      <c r="M3" s="499" t="s">
        <v>129</v>
      </c>
    </row>
    <row r="4" spans="1:13" ht="13.5" thickBot="1" x14ac:dyDescent="0.25">
      <c r="A4" s="5"/>
      <c r="B4" s="891"/>
      <c r="C4" s="1185"/>
      <c r="D4" s="1186"/>
      <c r="E4" s="1186"/>
      <c r="F4" s="1186"/>
      <c r="G4" s="1186"/>
      <c r="H4" s="1186"/>
      <c r="I4" s="1186"/>
      <c r="J4" s="1186"/>
      <c r="K4" s="1186"/>
      <c r="L4" s="1186"/>
      <c r="M4" s="900"/>
    </row>
    <row r="5" spans="1:13" ht="13.5" thickBot="1" x14ac:dyDescent="0.25">
      <c r="A5" s="10"/>
      <c r="B5" s="893"/>
      <c r="C5" s="894"/>
      <c r="D5" s="894"/>
      <c r="E5" s="894"/>
      <c r="F5" s="894"/>
      <c r="G5" s="894"/>
      <c r="H5" s="894"/>
      <c r="I5" s="894"/>
      <c r="J5" s="894"/>
      <c r="K5" s="893"/>
    </row>
    <row r="6" spans="1:13" ht="21" thickBot="1" x14ac:dyDescent="0.35">
      <c r="A6" s="1174" t="s">
        <v>933</v>
      </c>
      <c r="B6" s="1174"/>
      <c r="C6" s="1174"/>
      <c r="D6" s="1174"/>
      <c r="E6" s="1175" t="s">
        <v>932</v>
      </c>
      <c r="F6" s="1175"/>
      <c r="G6" s="1175"/>
      <c r="H6" s="1175"/>
      <c r="I6" s="1175"/>
      <c r="J6" s="1176" t="s">
        <v>931</v>
      </c>
      <c r="K6" s="1176"/>
      <c r="L6" s="1176"/>
      <c r="M6" s="1176"/>
    </row>
    <row r="7" spans="1:13" ht="20.25" x14ac:dyDescent="0.3">
      <c r="A7" s="85"/>
      <c r="B7" s="85"/>
      <c r="C7" s="86"/>
      <c r="D7" s="86"/>
      <c r="E7" s="86"/>
      <c r="F7" s="86"/>
      <c r="G7" s="86"/>
      <c r="H7" s="86"/>
      <c r="I7" s="86"/>
      <c r="J7" s="86"/>
      <c r="K7" s="85"/>
      <c r="L7" s="87"/>
    </row>
    <row r="8" spans="1:13" ht="21" thickBot="1" x14ac:dyDescent="0.35">
      <c r="A8" s="1177" t="s">
        <v>681</v>
      </c>
      <c r="B8" s="1177"/>
      <c r="C8" s="1187">
        <f>FAC!C8</f>
        <v>0</v>
      </c>
      <c r="D8" s="1187"/>
      <c r="E8" s="1187"/>
      <c r="F8" s="1187"/>
      <c r="G8" s="1187"/>
      <c r="H8" s="1177" t="s">
        <v>607</v>
      </c>
      <c r="I8" s="1177"/>
      <c r="J8" s="1177"/>
      <c r="K8" s="412">
        <f>FAC!K8</f>
        <v>0</v>
      </c>
      <c r="L8" s="309"/>
      <c r="M8" s="309"/>
    </row>
    <row r="9" spans="1:13" ht="21" thickBot="1" x14ac:dyDescent="0.35">
      <c r="A9" s="1177" t="s">
        <v>682</v>
      </c>
      <c r="B9" s="1177"/>
      <c r="C9" s="1187">
        <f>FAC!C9</f>
        <v>0</v>
      </c>
      <c r="D9" s="1187"/>
      <c r="E9" s="1187"/>
      <c r="F9" s="1187"/>
      <c r="G9" s="1187"/>
      <c r="H9" s="1177" t="s">
        <v>608</v>
      </c>
      <c r="I9" s="1177"/>
      <c r="J9" s="1177"/>
      <c r="K9" s="412">
        <f>FAC!K9</f>
        <v>0</v>
      </c>
      <c r="L9" s="309"/>
      <c r="M9" s="309"/>
    </row>
    <row r="11" spans="1:13" ht="20.25" x14ac:dyDescent="0.3">
      <c r="A11" s="532" t="s">
        <v>890</v>
      </c>
      <c r="B11" s="577">
        <v>90004</v>
      </c>
      <c r="C11" s="15"/>
      <c r="D11" s="6"/>
      <c r="E11" s="6"/>
      <c r="F11" s="6"/>
      <c r="G11" s="6"/>
      <c r="H11" s="6"/>
      <c r="I11" s="6"/>
      <c r="J11" s="6"/>
      <c r="K11" s="6"/>
      <c r="L11" s="6"/>
      <c r="M11" s="6"/>
    </row>
    <row r="12" spans="1:13" ht="13.5" thickBot="1" x14ac:dyDescent="0.25">
      <c r="A12" s="6"/>
      <c r="B12" s="6"/>
      <c r="C12" s="9"/>
      <c r="D12" s="9"/>
      <c r="E12" s="9"/>
      <c r="F12" s="9"/>
      <c r="G12" s="6"/>
      <c r="H12" s="6"/>
      <c r="I12" s="6"/>
      <c r="J12" s="6"/>
      <c r="K12" s="6"/>
      <c r="L12" s="6"/>
      <c r="M12" s="6"/>
    </row>
    <row r="13" spans="1:13" ht="13.5" thickTop="1" x14ac:dyDescent="0.2">
      <c r="A13" s="6"/>
      <c r="B13" s="110" t="s">
        <v>177</v>
      </c>
      <c r="C13" s="1217" t="s">
        <v>631</v>
      </c>
      <c r="D13" s="1217"/>
      <c r="E13" s="1217"/>
      <c r="F13" s="1217"/>
      <c r="G13" s="1218"/>
      <c r="H13" s="1219" t="s">
        <v>410</v>
      </c>
      <c r="I13" s="1188"/>
      <c r="J13" s="1188"/>
      <c r="K13" s="1215"/>
      <c r="L13" s="6"/>
      <c r="M13" s="6"/>
    </row>
    <row r="14" spans="1:13" x14ac:dyDescent="0.2">
      <c r="A14" s="6"/>
      <c r="B14" s="144"/>
      <c r="C14" s="24" t="s">
        <v>454</v>
      </c>
      <c r="D14" s="24" t="s">
        <v>455</v>
      </c>
      <c r="E14" s="24" t="s">
        <v>456</v>
      </c>
      <c r="F14" s="24" t="s">
        <v>457</v>
      </c>
      <c r="G14" s="25" t="s">
        <v>415</v>
      </c>
      <c r="H14" s="36" t="s">
        <v>434</v>
      </c>
      <c r="I14" s="1210" t="s">
        <v>459</v>
      </c>
      <c r="J14" s="1210"/>
      <c r="K14" s="149" t="s">
        <v>502</v>
      </c>
      <c r="L14" s="6"/>
      <c r="M14" s="6"/>
    </row>
    <row r="15" spans="1:13" x14ac:dyDescent="0.2">
      <c r="A15" s="6"/>
      <c r="B15" s="146"/>
      <c r="C15" s="28"/>
      <c r="D15" s="28"/>
      <c r="E15" s="28"/>
      <c r="F15" s="28"/>
      <c r="G15" s="29"/>
      <c r="H15" s="41" t="s">
        <v>508</v>
      </c>
      <c r="I15" s="39" t="s">
        <v>508</v>
      </c>
      <c r="J15" s="39" t="s">
        <v>669</v>
      </c>
      <c r="K15" s="112" t="s">
        <v>508</v>
      </c>
      <c r="L15" s="6"/>
      <c r="M15" s="6"/>
    </row>
    <row r="16" spans="1:13" x14ac:dyDescent="0.2">
      <c r="A16" s="6"/>
      <c r="B16" s="672">
        <f>MIN!B15</f>
        <v>0</v>
      </c>
      <c r="C16" s="97"/>
      <c r="D16" s="97"/>
      <c r="E16" s="97"/>
      <c r="F16" s="97"/>
      <c r="G16" s="11">
        <f t="shared" ref="G16:G30" si="0">SUM(C16:F16)</f>
        <v>0</v>
      </c>
      <c r="H16" s="98"/>
      <c r="I16" s="97"/>
      <c r="J16" s="99"/>
      <c r="K16" s="232"/>
      <c r="L16" s="6"/>
      <c r="M16" s="6"/>
    </row>
    <row r="17" spans="1:13" x14ac:dyDescent="0.2">
      <c r="A17" s="6"/>
      <c r="B17" s="672">
        <f>MIN!B16</f>
        <v>0</v>
      </c>
      <c r="C17" s="97"/>
      <c r="D17" s="97"/>
      <c r="E17" s="97"/>
      <c r="F17" s="97"/>
      <c r="G17" s="11">
        <f t="shared" si="0"/>
        <v>0</v>
      </c>
      <c r="H17" s="98"/>
      <c r="I17" s="97"/>
      <c r="J17" s="99"/>
      <c r="K17" s="232"/>
      <c r="L17" s="6"/>
      <c r="M17" s="6"/>
    </row>
    <row r="18" spans="1:13" x14ac:dyDescent="0.2">
      <c r="A18" s="6"/>
      <c r="B18" s="672">
        <f>MIN!B17</f>
        <v>0</v>
      </c>
      <c r="C18" s="97"/>
      <c r="D18" s="97"/>
      <c r="E18" s="97"/>
      <c r="F18" s="97"/>
      <c r="G18" s="11">
        <f t="shared" si="0"/>
        <v>0</v>
      </c>
      <c r="H18" s="98"/>
      <c r="I18" s="97"/>
      <c r="J18" s="99"/>
      <c r="K18" s="232"/>
      <c r="L18" s="6"/>
      <c r="M18" s="6"/>
    </row>
    <row r="19" spans="1:13" x14ac:dyDescent="0.2">
      <c r="A19" s="6"/>
      <c r="B19" s="672">
        <f>MIN!B18</f>
        <v>0</v>
      </c>
      <c r="C19" s="97"/>
      <c r="D19" s="97"/>
      <c r="E19" s="97"/>
      <c r="F19" s="97"/>
      <c r="G19" s="11">
        <f t="shared" si="0"/>
        <v>0</v>
      </c>
      <c r="H19" s="98"/>
      <c r="I19" s="97"/>
      <c r="J19" s="99"/>
      <c r="K19" s="232"/>
      <c r="L19" s="6"/>
      <c r="M19" s="6"/>
    </row>
    <row r="20" spans="1:13" x14ac:dyDescent="0.2">
      <c r="A20" s="6"/>
      <c r="B20" s="672">
        <f>MIN!B19</f>
        <v>0</v>
      </c>
      <c r="C20" s="97"/>
      <c r="D20" s="97"/>
      <c r="E20" s="97"/>
      <c r="F20" s="97"/>
      <c r="G20" s="11">
        <f t="shared" si="0"/>
        <v>0</v>
      </c>
      <c r="H20" s="98"/>
      <c r="I20" s="97"/>
      <c r="J20" s="99"/>
      <c r="K20" s="232"/>
      <c r="L20" s="6"/>
      <c r="M20" s="6"/>
    </row>
    <row r="21" spans="1:13" x14ac:dyDescent="0.2">
      <c r="A21" s="6"/>
      <c r="B21" s="672">
        <f>MIN!B20</f>
        <v>0</v>
      </c>
      <c r="C21" s="97"/>
      <c r="D21" s="97"/>
      <c r="E21" s="97"/>
      <c r="F21" s="97"/>
      <c r="G21" s="11">
        <f t="shared" si="0"/>
        <v>0</v>
      </c>
      <c r="H21" s="98"/>
      <c r="I21" s="97"/>
      <c r="J21" s="99"/>
      <c r="K21" s="232"/>
      <c r="L21" s="6"/>
      <c r="M21" s="6"/>
    </row>
    <row r="22" spans="1:13" x14ac:dyDescent="0.2">
      <c r="A22" s="6"/>
      <c r="B22" s="672">
        <f>MIN!B21</f>
        <v>0</v>
      </c>
      <c r="C22" s="97"/>
      <c r="D22" s="97"/>
      <c r="E22" s="97"/>
      <c r="F22" s="97"/>
      <c r="G22" s="11">
        <f t="shared" si="0"/>
        <v>0</v>
      </c>
      <c r="H22" s="98"/>
      <c r="I22" s="97"/>
      <c r="J22" s="99"/>
      <c r="K22" s="232"/>
      <c r="L22" s="6"/>
      <c r="M22" s="6"/>
    </row>
    <row r="23" spans="1:13" x14ac:dyDescent="0.2">
      <c r="A23" s="6"/>
      <c r="B23" s="672">
        <f>MIN!B22</f>
        <v>0</v>
      </c>
      <c r="C23" s="97"/>
      <c r="D23" s="97"/>
      <c r="E23" s="97"/>
      <c r="F23" s="97"/>
      <c r="G23" s="11">
        <f t="shared" si="0"/>
        <v>0</v>
      </c>
      <c r="H23" s="98"/>
      <c r="I23" s="97"/>
      <c r="J23" s="99"/>
      <c r="K23" s="232"/>
      <c r="L23" s="6"/>
      <c r="M23" s="6"/>
    </row>
    <row r="24" spans="1:13" x14ac:dyDescent="0.2">
      <c r="A24" s="6"/>
      <c r="B24" s="672">
        <f>MIN!B23</f>
        <v>0</v>
      </c>
      <c r="C24" s="97"/>
      <c r="D24" s="97"/>
      <c r="E24" s="97"/>
      <c r="F24" s="97"/>
      <c r="G24" s="11">
        <f t="shared" si="0"/>
        <v>0</v>
      </c>
      <c r="H24" s="98"/>
      <c r="I24" s="97"/>
      <c r="J24" s="99"/>
      <c r="K24" s="232"/>
      <c r="L24" s="6"/>
      <c r="M24" s="6"/>
    </row>
    <row r="25" spans="1:13" x14ac:dyDescent="0.2">
      <c r="A25" s="6"/>
      <c r="B25" s="672">
        <f>MIN!B24</f>
        <v>0</v>
      </c>
      <c r="C25" s="97"/>
      <c r="D25" s="97"/>
      <c r="E25" s="97"/>
      <c r="F25" s="97"/>
      <c r="G25" s="11">
        <f t="shared" si="0"/>
        <v>0</v>
      </c>
      <c r="H25" s="98"/>
      <c r="I25" s="97"/>
      <c r="J25" s="99"/>
      <c r="K25" s="232"/>
      <c r="L25" s="6"/>
      <c r="M25" s="6"/>
    </row>
    <row r="26" spans="1:13" x14ac:dyDescent="0.2">
      <c r="A26" s="6"/>
      <c r="B26" s="672">
        <f>MIN!B25</f>
        <v>0</v>
      </c>
      <c r="C26" s="97"/>
      <c r="D26" s="97"/>
      <c r="E26" s="97"/>
      <c r="F26" s="97"/>
      <c r="G26" s="11">
        <f t="shared" si="0"/>
        <v>0</v>
      </c>
      <c r="H26" s="98"/>
      <c r="I26" s="97"/>
      <c r="J26" s="99"/>
      <c r="K26" s="232"/>
      <c r="L26" s="6"/>
      <c r="M26" s="6"/>
    </row>
    <row r="27" spans="1:13" x14ac:dyDescent="0.2">
      <c r="A27" s="6"/>
      <c r="B27" s="672">
        <f>MIN!B26</f>
        <v>0</v>
      </c>
      <c r="C27" s="97"/>
      <c r="D27" s="97"/>
      <c r="E27" s="97"/>
      <c r="F27" s="97"/>
      <c r="G27" s="11">
        <f t="shared" si="0"/>
        <v>0</v>
      </c>
      <c r="H27" s="98"/>
      <c r="I27" s="97"/>
      <c r="J27" s="99"/>
      <c r="K27" s="232"/>
      <c r="L27" s="6"/>
      <c r="M27" s="6"/>
    </row>
    <row r="28" spans="1:13" x14ac:dyDescent="0.2">
      <c r="A28" s="6"/>
      <c r="B28" s="672">
        <f>MIN!B27</f>
        <v>0</v>
      </c>
      <c r="C28" s="97"/>
      <c r="D28" s="97"/>
      <c r="E28" s="97"/>
      <c r="F28" s="97"/>
      <c r="G28" s="11">
        <f t="shared" si="0"/>
        <v>0</v>
      </c>
      <c r="H28" s="98"/>
      <c r="I28" s="97"/>
      <c r="J28" s="99"/>
      <c r="K28" s="232"/>
      <c r="L28" s="6"/>
      <c r="M28" s="6"/>
    </row>
    <row r="29" spans="1:13" x14ac:dyDescent="0.2">
      <c r="A29" s="6"/>
      <c r="B29" s="672">
        <f>MIN!B28</f>
        <v>0</v>
      </c>
      <c r="C29" s="97"/>
      <c r="D29" s="97"/>
      <c r="E29" s="97"/>
      <c r="F29" s="97"/>
      <c r="G29" s="11">
        <f t="shared" si="0"/>
        <v>0</v>
      </c>
      <c r="H29" s="98"/>
      <c r="I29" s="97"/>
      <c r="J29" s="99"/>
      <c r="K29" s="232"/>
      <c r="L29" s="6"/>
      <c r="M29" s="6"/>
    </row>
    <row r="30" spans="1:13" ht="13.5" thickBot="1" x14ac:dyDescent="0.25">
      <c r="A30" s="6"/>
      <c r="B30" s="673">
        <f>MIN!B29</f>
        <v>0</v>
      </c>
      <c r="C30" s="243"/>
      <c r="D30" s="243"/>
      <c r="E30" s="243"/>
      <c r="F30" s="243"/>
      <c r="G30" s="244">
        <f t="shared" si="0"/>
        <v>0</v>
      </c>
      <c r="H30" s="245"/>
      <c r="I30" s="243"/>
      <c r="J30" s="246"/>
      <c r="K30" s="234"/>
      <c r="L30" s="6"/>
      <c r="M30" s="6"/>
    </row>
    <row r="31" spans="1:13" ht="13.5" thickTop="1" x14ac:dyDescent="0.2">
      <c r="A31" s="6"/>
      <c r="B31" s="6"/>
      <c r="C31" s="9"/>
      <c r="D31" s="9"/>
      <c r="E31" s="9"/>
      <c r="F31" s="9"/>
      <c r="G31" s="6"/>
      <c r="H31" s="6"/>
      <c r="I31" s="6"/>
      <c r="J31" s="6"/>
      <c r="K31" s="6"/>
      <c r="L31" s="6"/>
      <c r="M31" s="6"/>
    </row>
    <row r="32" spans="1:13" ht="13.5" thickBot="1" x14ac:dyDescent="0.25">
      <c r="A32" s="62"/>
      <c r="B32" s="62"/>
      <c r="C32" s="69"/>
      <c r="D32" s="69"/>
      <c r="E32" s="69"/>
      <c r="F32" s="69"/>
      <c r="G32" s="62"/>
      <c r="H32" s="62"/>
      <c r="I32" s="62"/>
      <c r="J32" s="62"/>
      <c r="K32" s="62"/>
      <c r="L32" s="62"/>
      <c r="M32" s="62"/>
    </row>
    <row r="33" spans="1:13" x14ac:dyDescent="0.2">
      <c r="A33" s="10"/>
      <c r="B33" s="10"/>
      <c r="C33" s="33"/>
      <c r="D33" s="33"/>
      <c r="E33" s="33"/>
      <c r="F33" s="33"/>
      <c r="G33" s="10"/>
      <c r="H33" s="10"/>
      <c r="I33" s="10"/>
      <c r="J33" s="10"/>
      <c r="K33" s="10"/>
      <c r="L33" s="10"/>
      <c r="M33" s="10"/>
    </row>
    <row r="34" spans="1:13" ht="33" x14ac:dyDescent="0.45">
      <c r="A34" s="1231" t="s">
        <v>592</v>
      </c>
      <c r="B34" s="1231"/>
      <c r="C34" s="1231"/>
      <c r="D34" s="1231"/>
      <c r="E34" s="1231"/>
      <c r="F34" s="1231"/>
      <c r="G34" s="1231"/>
      <c r="H34" s="1231"/>
      <c r="I34" s="1231"/>
      <c r="J34" s="1231"/>
      <c r="K34" s="6"/>
      <c r="L34" s="6"/>
      <c r="M34" s="6"/>
    </row>
    <row r="35" spans="1:13" ht="13.5" thickBot="1" x14ac:dyDescent="0.25">
      <c r="A35" s="10"/>
      <c r="B35" s="10"/>
      <c r="C35" s="33"/>
      <c r="D35" s="33"/>
      <c r="E35" s="33"/>
      <c r="F35" s="33"/>
      <c r="G35" s="10"/>
      <c r="H35" s="10"/>
      <c r="I35" s="10"/>
      <c r="J35" s="10"/>
      <c r="K35" s="10"/>
      <c r="L35" s="10"/>
      <c r="M35" s="10"/>
    </row>
    <row r="36" spans="1:13" s="500" customFormat="1" ht="21.75" thickTop="1" thickBot="1" x14ac:dyDescent="0.35">
      <c r="A36" s="532" t="s">
        <v>890</v>
      </c>
      <c r="B36" s="647">
        <f>B11</f>
        <v>90004</v>
      </c>
      <c r="C36" s="585"/>
      <c r="D36" s="66" t="s">
        <v>889</v>
      </c>
      <c r="E36" s="624">
        <v>30502599</v>
      </c>
      <c r="F36" s="585"/>
      <c r="G36" s="586"/>
      <c r="H36" s="87"/>
      <c r="I36" s="87"/>
      <c r="J36" s="87"/>
      <c r="K36" s="87"/>
      <c r="L36" s="87"/>
      <c r="M36" s="87"/>
    </row>
    <row r="37" spans="1:13" ht="13.5" thickTop="1" x14ac:dyDescent="0.2">
      <c r="A37" s="6"/>
      <c r="B37" s="6"/>
      <c r="C37" s="6"/>
      <c r="F37" s="6"/>
      <c r="G37" s="6"/>
      <c r="H37" s="6"/>
      <c r="I37" s="6"/>
      <c r="J37" s="6"/>
      <c r="K37" s="6"/>
      <c r="L37" s="6"/>
      <c r="M37" s="6"/>
    </row>
    <row r="38" spans="1:13" x14ac:dyDescent="0.2">
      <c r="A38" s="6"/>
      <c r="B38" s="6"/>
      <c r="C38" s="6" t="s">
        <v>638</v>
      </c>
      <c r="D38" s="6"/>
      <c r="E38" s="6"/>
      <c r="F38" s="6"/>
      <c r="G38" s="6"/>
      <c r="H38" s="6"/>
      <c r="I38" s="6"/>
      <c r="J38" s="6"/>
      <c r="K38" s="6"/>
      <c r="L38" s="6"/>
      <c r="M38" s="6"/>
    </row>
    <row r="39" spans="1:13" x14ac:dyDescent="0.2">
      <c r="A39" s="6"/>
      <c r="B39" s="6"/>
      <c r="C39" s="6" t="s">
        <v>402</v>
      </c>
      <c r="D39" s="6"/>
      <c r="E39" s="6"/>
      <c r="F39" s="6"/>
      <c r="G39" s="6"/>
      <c r="H39" s="6"/>
      <c r="I39" s="6"/>
      <c r="J39" s="6"/>
      <c r="K39" s="6"/>
      <c r="L39" s="6"/>
      <c r="M39" s="6"/>
    </row>
    <row r="40" spans="1:13" x14ac:dyDescent="0.2">
      <c r="A40" s="6"/>
      <c r="B40" s="6"/>
      <c r="C40" s="7" t="s">
        <v>396</v>
      </c>
      <c r="D40" s="6" t="s">
        <v>399</v>
      </c>
      <c r="E40" s="6"/>
      <c r="F40" s="6"/>
      <c r="G40" s="6" t="s">
        <v>395</v>
      </c>
      <c r="H40" s="6"/>
      <c r="I40" s="6"/>
      <c r="J40" s="6"/>
      <c r="K40" s="6"/>
      <c r="L40" s="6"/>
      <c r="M40" s="6"/>
    </row>
    <row r="41" spans="1:13" x14ac:dyDescent="0.2">
      <c r="A41" s="6"/>
      <c r="B41" s="6"/>
      <c r="C41" s="7" t="s">
        <v>397</v>
      </c>
      <c r="D41" s="6" t="s">
        <v>400</v>
      </c>
      <c r="E41" s="6"/>
      <c r="F41" s="6"/>
      <c r="G41" s="7" t="s">
        <v>551</v>
      </c>
      <c r="H41" s="6">
        <v>0.74</v>
      </c>
      <c r="I41" s="6"/>
      <c r="J41" s="6"/>
      <c r="K41" s="6"/>
      <c r="L41" s="6"/>
      <c r="M41" s="6"/>
    </row>
    <row r="42" spans="1:13" ht="14.25" x14ac:dyDescent="0.25">
      <c r="A42" s="6"/>
      <c r="B42" s="6"/>
      <c r="C42" s="7" t="s">
        <v>398</v>
      </c>
      <c r="D42" s="6" t="s">
        <v>401</v>
      </c>
      <c r="E42" s="6"/>
      <c r="F42" s="6"/>
      <c r="G42" s="7" t="s">
        <v>641</v>
      </c>
      <c r="H42" s="6">
        <v>0.36</v>
      </c>
      <c r="I42" s="6"/>
      <c r="J42" s="6"/>
      <c r="K42" s="6"/>
      <c r="L42" s="6"/>
      <c r="M42" s="6"/>
    </row>
    <row r="43" spans="1:13" ht="14.25" x14ac:dyDescent="0.25">
      <c r="A43" s="6"/>
      <c r="B43" s="7"/>
      <c r="C43" s="6"/>
      <c r="D43" s="6"/>
      <c r="E43" s="6"/>
      <c r="F43" s="6"/>
      <c r="G43" s="7" t="s">
        <v>642</v>
      </c>
      <c r="H43" s="6">
        <v>0.11</v>
      </c>
      <c r="I43" s="6"/>
      <c r="J43" s="6"/>
      <c r="K43" s="6"/>
      <c r="L43" s="6"/>
      <c r="M43" s="6"/>
    </row>
    <row r="44" spans="1:13" ht="13.5" thickBot="1" x14ac:dyDescent="0.25">
      <c r="A44" s="6"/>
      <c r="B44" s="7"/>
      <c r="C44" s="6"/>
      <c r="D44" s="6"/>
      <c r="E44" s="6"/>
      <c r="F44" s="6"/>
      <c r="G44" s="6"/>
      <c r="H44" s="6"/>
      <c r="I44" s="6"/>
      <c r="J44" s="6"/>
      <c r="K44" s="6"/>
      <c r="L44" s="6"/>
      <c r="M44" s="6"/>
    </row>
    <row r="45" spans="1:13" ht="13.5" thickTop="1" x14ac:dyDescent="0.2">
      <c r="A45" s="6"/>
      <c r="B45" s="117" t="s">
        <v>562</v>
      </c>
      <c r="C45" s="114" t="s">
        <v>453</v>
      </c>
      <c r="D45" s="1188" t="s">
        <v>632</v>
      </c>
      <c r="E45" s="1188"/>
      <c r="F45" s="1215"/>
      <c r="G45" s="6"/>
      <c r="H45" s="1214" t="s">
        <v>620</v>
      </c>
      <c r="I45" s="1215"/>
      <c r="J45" s="6"/>
      <c r="K45" s="6"/>
      <c r="L45" s="6"/>
      <c r="M45" s="6"/>
    </row>
    <row r="46" spans="1:13" ht="15" thickBot="1" x14ac:dyDescent="0.3">
      <c r="A46" s="6"/>
      <c r="B46" s="121"/>
      <c r="C46" s="122"/>
      <c r="D46" s="123" t="s">
        <v>391</v>
      </c>
      <c r="E46" s="123" t="s">
        <v>599</v>
      </c>
      <c r="F46" s="124" t="s">
        <v>600</v>
      </c>
      <c r="G46" s="6"/>
      <c r="H46" s="126" t="s">
        <v>599</v>
      </c>
      <c r="I46" s="112" t="s">
        <v>600</v>
      </c>
      <c r="J46" s="6"/>
      <c r="K46" s="6"/>
      <c r="L46" s="6"/>
      <c r="M46" s="6"/>
    </row>
    <row r="47" spans="1:13" x14ac:dyDescent="0.2">
      <c r="A47" s="6"/>
      <c r="B47" s="674">
        <f>MIN!B15</f>
        <v>0</v>
      </c>
      <c r="C47" s="675">
        <f>G16</f>
        <v>0</v>
      </c>
      <c r="D47" s="119">
        <f>IF($C47&gt;0, 2.76*$H$41*((MIN!F15)^1.5)/((MIN!E15)^1.4), 0)</f>
        <v>0</v>
      </c>
      <c r="E47" s="119">
        <f>IF($C47&gt;0, 2.76*$H$42*((MIN!F15)^1.5)/((MIN!E15)^1.4), 0)</f>
        <v>0</v>
      </c>
      <c r="F47" s="120">
        <f>IF($C47&gt;0, 2.76*$H$43*((MIN!F15)^1.5)/((MIN!E15)^1.4), 0)</f>
        <v>0</v>
      </c>
      <c r="G47" s="6"/>
      <c r="H47" s="127">
        <f>IF(ISERROR(E47/$D47), 0, E47/$D47)</f>
        <v>0</v>
      </c>
      <c r="I47" s="113">
        <f>IF(ISERROR(F47/$D47),0,F47/$D47)</f>
        <v>0</v>
      </c>
      <c r="J47" s="6"/>
      <c r="K47" s="6"/>
      <c r="L47" s="6"/>
      <c r="M47" s="6"/>
    </row>
    <row r="48" spans="1:13" x14ac:dyDescent="0.2">
      <c r="A48" s="6"/>
      <c r="B48" s="674">
        <f>MIN!B16</f>
        <v>0</v>
      </c>
      <c r="C48" s="675">
        <f t="shared" ref="C48:C61" si="1">G17</f>
        <v>0</v>
      </c>
      <c r="D48" s="119">
        <f>IF($C48&gt;0, 2.76*$H$41*((MIN!F16)^1.5)/((MIN!E16)^1.4), 0)</f>
        <v>0</v>
      </c>
      <c r="E48" s="119">
        <f>IF($C48&gt;0, 2.76*$H$42*((MIN!F16)^1.5)/((MIN!E16)^1.4), 0)</f>
        <v>0</v>
      </c>
      <c r="F48" s="120">
        <f>IF($C48&gt;0, 2.76*$H$43*((MIN!F16)^1.5)/((MIN!E16)^1.4), 0)</f>
        <v>0</v>
      </c>
      <c r="G48" s="6"/>
      <c r="H48" s="127">
        <f>IF(ISERROR(E48/$D48), 0, E48/$D48)</f>
        <v>0</v>
      </c>
      <c r="I48" s="113">
        <f>IF(ISERROR(F48/$D48),0,F48/$D48)</f>
        <v>0</v>
      </c>
      <c r="J48" s="6"/>
      <c r="K48" s="6"/>
      <c r="L48" s="6"/>
      <c r="M48" s="6"/>
    </row>
    <row r="49" spans="1:13" x14ac:dyDescent="0.2">
      <c r="A49" s="6"/>
      <c r="B49" s="674">
        <f>MIN!B17</f>
        <v>0</v>
      </c>
      <c r="C49" s="675">
        <f t="shared" si="1"/>
        <v>0</v>
      </c>
      <c r="D49" s="119">
        <f>IF($C49&gt;0, 2.76*$H$41*((MIN!F17)^1.5)/((MIN!E17)^1.4), 0)</f>
        <v>0</v>
      </c>
      <c r="E49" s="119">
        <f>IF($C49&gt;0, 2.76*$H$42*((MIN!F17)^1.5)/((MIN!E17)^1.4), 0)</f>
        <v>0</v>
      </c>
      <c r="F49" s="120">
        <f>IF($C49&gt;0, 2.76*$H$43*((MIN!F17)^1.5)/((MIN!E17)^1.4), 0)</f>
        <v>0</v>
      </c>
      <c r="G49" s="6"/>
      <c r="H49" s="127">
        <f t="shared" ref="H49:H61" si="2">IF(ISERROR(E49/$D49), 0, E49/$D49)</f>
        <v>0</v>
      </c>
      <c r="I49" s="113">
        <f t="shared" ref="I49:I61" si="3">IF(ISERROR(F49/$D49),0,F49/$D49)</f>
        <v>0</v>
      </c>
      <c r="J49" s="6"/>
      <c r="K49" s="6"/>
      <c r="L49" s="6"/>
      <c r="M49" s="6"/>
    </row>
    <row r="50" spans="1:13" x14ac:dyDescent="0.2">
      <c r="A50" s="6"/>
      <c r="B50" s="674">
        <f>MIN!B18</f>
        <v>0</v>
      </c>
      <c r="C50" s="675">
        <f t="shared" si="1"/>
        <v>0</v>
      </c>
      <c r="D50" s="119">
        <f>IF($C50&gt;0, 2.76*$H$41*((MIN!F18)^1.5)/((MIN!E18)^1.4), 0)</f>
        <v>0</v>
      </c>
      <c r="E50" s="119">
        <f>IF($C50&gt;0, 2.76*$H$42*((MIN!F18)^1.5)/((MIN!E18)^1.4), 0)</f>
        <v>0</v>
      </c>
      <c r="F50" s="120">
        <f>IF($C50&gt;0, 2.76*$H$43*((MIN!F18)^1.5)/((MIN!E18)^1.4), 0)</f>
        <v>0</v>
      </c>
      <c r="G50" s="6"/>
      <c r="H50" s="127">
        <f t="shared" si="2"/>
        <v>0</v>
      </c>
      <c r="I50" s="113">
        <f t="shared" si="3"/>
        <v>0</v>
      </c>
      <c r="J50" s="6"/>
      <c r="K50" s="6"/>
      <c r="L50" s="6"/>
      <c r="M50" s="6"/>
    </row>
    <row r="51" spans="1:13" x14ac:dyDescent="0.2">
      <c r="A51" s="6"/>
      <c r="B51" s="674">
        <f>MIN!B19</f>
        <v>0</v>
      </c>
      <c r="C51" s="675">
        <f t="shared" si="1"/>
        <v>0</v>
      </c>
      <c r="D51" s="119">
        <f>IF($C51&gt;0, 2.76*$H$41*((MIN!F19)^1.5)/((MIN!E19)^1.4), 0)</f>
        <v>0</v>
      </c>
      <c r="E51" s="119">
        <f>IF($C51&gt;0, 2.76*$H$42*((MIN!F19)^1.5)/((MIN!E19)^1.4), 0)</f>
        <v>0</v>
      </c>
      <c r="F51" s="120">
        <f>IF($C51&gt;0, 2.76*$H$43*((MIN!F19)^1.5)/((MIN!E19)^1.4), 0)</f>
        <v>0</v>
      </c>
      <c r="G51" s="6"/>
      <c r="H51" s="127">
        <f t="shared" si="2"/>
        <v>0</v>
      </c>
      <c r="I51" s="113">
        <f t="shared" si="3"/>
        <v>0</v>
      </c>
      <c r="J51" s="6"/>
      <c r="K51" s="6"/>
      <c r="L51" s="6"/>
      <c r="M51" s="6"/>
    </row>
    <row r="52" spans="1:13" x14ac:dyDescent="0.2">
      <c r="A52" s="6"/>
      <c r="B52" s="674">
        <f>MIN!B20</f>
        <v>0</v>
      </c>
      <c r="C52" s="675">
        <f t="shared" si="1"/>
        <v>0</v>
      </c>
      <c r="D52" s="119">
        <f>IF($C52&gt;0, 2.76*$H$41*((MIN!F20)^1.5)/((MIN!E20)^1.4), 0)</f>
        <v>0</v>
      </c>
      <c r="E52" s="119">
        <f>IF($C52&gt;0, 2.76*$H$42*((MIN!F20)^1.5)/((MIN!E20)^1.4), 0)</f>
        <v>0</v>
      </c>
      <c r="F52" s="120">
        <f>IF($C52&gt;0, 2.76*$H$43*((MIN!F20)^1.5)/((MIN!E20)^1.4), 0)</f>
        <v>0</v>
      </c>
      <c r="G52" s="6"/>
      <c r="H52" s="127">
        <f t="shared" si="2"/>
        <v>0</v>
      </c>
      <c r="I52" s="113">
        <f t="shared" si="3"/>
        <v>0</v>
      </c>
      <c r="J52" s="6"/>
      <c r="K52" s="6"/>
      <c r="L52" s="6"/>
      <c r="M52" s="6"/>
    </row>
    <row r="53" spans="1:13" x14ac:dyDescent="0.2">
      <c r="A53" s="6"/>
      <c r="B53" s="674">
        <f>MIN!B21</f>
        <v>0</v>
      </c>
      <c r="C53" s="675">
        <f t="shared" si="1"/>
        <v>0</v>
      </c>
      <c r="D53" s="119">
        <f>IF($C53&gt;0, 2.76*$H$41*((MIN!F21)^1.5)/((MIN!E21)^1.4), 0)</f>
        <v>0</v>
      </c>
      <c r="E53" s="119">
        <f>IF($C53&gt;0, 2.76*$H$42*((MIN!F21)^1.5)/((MIN!E21)^1.4), 0)</f>
        <v>0</v>
      </c>
      <c r="F53" s="120">
        <f>IF($C53&gt;0, 2.76*$H$43*((MIN!F21)^1.5)/((MIN!E21)^1.4), 0)</f>
        <v>0</v>
      </c>
      <c r="G53" s="6"/>
      <c r="H53" s="127">
        <f t="shared" si="2"/>
        <v>0</v>
      </c>
      <c r="I53" s="113">
        <f t="shared" si="3"/>
        <v>0</v>
      </c>
      <c r="J53" s="6"/>
      <c r="K53" s="6"/>
      <c r="L53" s="6"/>
      <c r="M53" s="6"/>
    </row>
    <row r="54" spans="1:13" x14ac:dyDescent="0.2">
      <c r="A54" s="6"/>
      <c r="B54" s="674">
        <f>MIN!B22</f>
        <v>0</v>
      </c>
      <c r="C54" s="675">
        <f t="shared" si="1"/>
        <v>0</v>
      </c>
      <c r="D54" s="119">
        <f>IF($C54&gt;0, 2.76*$H$41*((MIN!F22)^1.5)/((MIN!E22)^1.4), 0)</f>
        <v>0</v>
      </c>
      <c r="E54" s="119">
        <f>IF($C54&gt;0, 2.76*$H$42*((MIN!F22)^1.5)/((MIN!E22)^1.4), 0)</f>
        <v>0</v>
      </c>
      <c r="F54" s="120">
        <f>IF($C54&gt;0, 2.76*$H$43*((MIN!F22)^1.5)/((MIN!E22)^1.4), 0)</f>
        <v>0</v>
      </c>
      <c r="G54" s="6"/>
      <c r="H54" s="127">
        <f t="shared" si="2"/>
        <v>0</v>
      </c>
      <c r="I54" s="113">
        <f t="shared" si="3"/>
        <v>0</v>
      </c>
      <c r="J54" s="6"/>
      <c r="K54" s="6"/>
      <c r="L54" s="6"/>
      <c r="M54" s="6"/>
    </row>
    <row r="55" spans="1:13" x14ac:dyDescent="0.2">
      <c r="A55" s="6"/>
      <c r="B55" s="674">
        <f>MIN!B23</f>
        <v>0</v>
      </c>
      <c r="C55" s="675">
        <f t="shared" si="1"/>
        <v>0</v>
      </c>
      <c r="D55" s="119">
        <f>IF($C55&gt;0, 2.76*$H$41*((MIN!F23)^1.5)/((MIN!E23)^1.4), 0)</f>
        <v>0</v>
      </c>
      <c r="E55" s="119">
        <f>IF($C55&gt;0, 2.76*$H$42*((MIN!F23)^1.5)/((MIN!E23)^1.4), 0)</f>
        <v>0</v>
      </c>
      <c r="F55" s="120">
        <f>IF($C55&gt;0, 2.76*$H$43*((MIN!F23)^1.5)/((MIN!E23)^1.4), 0)</f>
        <v>0</v>
      </c>
      <c r="G55" s="6"/>
      <c r="H55" s="127">
        <f t="shared" si="2"/>
        <v>0</v>
      </c>
      <c r="I55" s="113">
        <f t="shared" si="3"/>
        <v>0</v>
      </c>
      <c r="J55" s="6"/>
      <c r="K55" s="6"/>
      <c r="L55" s="6"/>
      <c r="M55" s="6"/>
    </row>
    <row r="56" spans="1:13" x14ac:dyDescent="0.2">
      <c r="A56" s="6"/>
      <c r="B56" s="674">
        <f>MIN!B24</f>
        <v>0</v>
      </c>
      <c r="C56" s="675">
        <f t="shared" si="1"/>
        <v>0</v>
      </c>
      <c r="D56" s="119">
        <f>IF($C56&gt;0, 2.76*$H$41*((MIN!F24)^1.5)/((MIN!E24)^1.4), 0)</f>
        <v>0</v>
      </c>
      <c r="E56" s="119">
        <f>IF($C56&gt;0, 2.76*$H$42*((MIN!F24)^1.5)/((MIN!E24)^1.4), 0)</f>
        <v>0</v>
      </c>
      <c r="F56" s="120">
        <f>IF($C56&gt;0, 2.76*$H$43*((MIN!F24)^1.5)/((MIN!E24)^1.4), 0)</f>
        <v>0</v>
      </c>
      <c r="G56" s="6"/>
      <c r="H56" s="127">
        <f t="shared" si="2"/>
        <v>0</v>
      </c>
      <c r="I56" s="113">
        <f t="shared" si="3"/>
        <v>0</v>
      </c>
      <c r="J56" s="6"/>
      <c r="K56" s="6"/>
      <c r="L56" s="6"/>
      <c r="M56" s="6"/>
    </row>
    <row r="57" spans="1:13" x14ac:dyDescent="0.2">
      <c r="A57" s="6"/>
      <c r="B57" s="674">
        <f>MIN!B25</f>
        <v>0</v>
      </c>
      <c r="C57" s="675">
        <f t="shared" si="1"/>
        <v>0</v>
      </c>
      <c r="D57" s="119">
        <f>IF($C57&gt;0, 2.76*$H$41*((MIN!F25)^1.5)/((MIN!E25)^1.4), 0)</f>
        <v>0</v>
      </c>
      <c r="E57" s="119">
        <f>IF($C57&gt;0, 2.76*$H$42*((MIN!F25)^1.5)/((MIN!E25)^1.4), 0)</f>
        <v>0</v>
      </c>
      <c r="F57" s="120">
        <f>IF($C57&gt;0, 2.76*$H$43*((MIN!F25)^1.5)/((MIN!E25)^1.4), 0)</f>
        <v>0</v>
      </c>
      <c r="G57" s="6"/>
      <c r="H57" s="127">
        <f t="shared" si="2"/>
        <v>0</v>
      </c>
      <c r="I57" s="113">
        <f t="shared" si="3"/>
        <v>0</v>
      </c>
      <c r="J57" s="6"/>
      <c r="K57" s="6"/>
      <c r="L57" s="6"/>
      <c r="M57" s="6"/>
    </row>
    <row r="58" spans="1:13" x14ac:dyDescent="0.2">
      <c r="A58" s="6"/>
      <c r="B58" s="674">
        <f>MIN!B26</f>
        <v>0</v>
      </c>
      <c r="C58" s="675">
        <f t="shared" si="1"/>
        <v>0</v>
      </c>
      <c r="D58" s="119">
        <f>IF($C58&gt;0, 2.76*$H$41*((MIN!F26)^1.5)/((MIN!E26)^1.4), 0)</f>
        <v>0</v>
      </c>
      <c r="E58" s="119">
        <f>IF($C58&gt;0, 2.76*$H$42*((MIN!F26)^1.5)/((MIN!E26)^1.4), 0)</f>
        <v>0</v>
      </c>
      <c r="F58" s="120">
        <f>IF($C58&gt;0, 2.76*$H$43*((MIN!F26)^1.5)/((MIN!E26)^1.4), 0)</f>
        <v>0</v>
      </c>
      <c r="G58" s="6"/>
      <c r="H58" s="127">
        <f t="shared" si="2"/>
        <v>0</v>
      </c>
      <c r="I58" s="113">
        <f t="shared" si="3"/>
        <v>0</v>
      </c>
      <c r="J58" s="6"/>
      <c r="K58" s="6"/>
      <c r="L58" s="6"/>
      <c r="M58" s="6"/>
    </row>
    <row r="59" spans="1:13" x14ac:dyDescent="0.2">
      <c r="A59" s="6"/>
      <c r="B59" s="674">
        <f>MIN!B27</f>
        <v>0</v>
      </c>
      <c r="C59" s="675">
        <f t="shared" si="1"/>
        <v>0</v>
      </c>
      <c r="D59" s="119">
        <f>IF($C59&gt;0, 2.76*$H$41*((MIN!F27)^1.5)/((MIN!E27)^1.4), 0)</f>
        <v>0</v>
      </c>
      <c r="E59" s="119">
        <f>IF($C59&gt;0, 2.76*$H$42*((MIN!F27)^1.5)/((MIN!E27)^1.4), 0)</f>
        <v>0</v>
      </c>
      <c r="F59" s="120">
        <f>IF($C59&gt;0, 2.76*$H$43*((MIN!F27)^1.5)/((MIN!E27)^1.4), 0)</f>
        <v>0</v>
      </c>
      <c r="G59" s="6"/>
      <c r="H59" s="127">
        <f t="shared" si="2"/>
        <v>0</v>
      </c>
      <c r="I59" s="113">
        <f t="shared" si="3"/>
        <v>0</v>
      </c>
      <c r="J59" s="6"/>
      <c r="K59" s="6"/>
      <c r="L59" s="6"/>
      <c r="M59" s="6"/>
    </row>
    <row r="60" spans="1:13" x14ac:dyDescent="0.2">
      <c r="A60" s="6"/>
      <c r="B60" s="674">
        <f>MIN!B28</f>
        <v>0</v>
      </c>
      <c r="C60" s="675">
        <f t="shared" si="1"/>
        <v>0</v>
      </c>
      <c r="D60" s="119">
        <f>IF($C60&gt;0, 2.76*$H$41*((MIN!F28)^1.5)/((MIN!E28)^1.4), 0)</f>
        <v>0</v>
      </c>
      <c r="E60" s="119">
        <f>IF($C60&gt;0, 2.76*$H$42*((MIN!F28)^1.5)/((MIN!E28)^1.4), 0)</f>
        <v>0</v>
      </c>
      <c r="F60" s="120">
        <f>IF($C60&gt;0, 2.76*$H$43*((MIN!F28)^1.5)/((MIN!E28)^1.4), 0)</f>
        <v>0</v>
      </c>
      <c r="G60" s="6"/>
      <c r="H60" s="127">
        <f t="shared" si="2"/>
        <v>0</v>
      </c>
      <c r="I60" s="113">
        <f t="shared" si="3"/>
        <v>0</v>
      </c>
      <c r="J60" s="6"/>
      <c r="K60" s="6"/>
      <c r="L60" s="6"/>
      <c r="M60" s="6"/>
    </row>
    <row r="61" spans="1:13" ht="13.5" thickBot="1" x14ac:dyDescent="0.25">
      <c r="A61" s="6"/>
      <c r="B61" s="674">
        <f>MIN!B29</f>
        <v>0</v>
      </c>
      <c r="C61" s="676">
        <f t="shared" si="1"/>
        <v>0</v>
      </c>
      <c r="D61" s="661">
        <f>IF($C61&gt;0, 2.76*$H$41*((MIN!F29)^1.5)/((MIN!E29)^1.4), 0)</f>
        <v>0</v>
      </c>
      <c r="E61" s="661">
        <f>IF($C61&gt;0, 2.76*$H$42*((MIN!F29)^1.5)/((MIN!E29)^1.4), 0)</f>
        <v>0</v>
      </c>
      <c r="F61" s="662">
        <f>IF($C61&gt;0, 2.76*$H$43*((MIN!F29)^1.5)/((MIN!E29)^1.4), 0)</f>
        <v>0</v>
      </c>
      <c r="G61" s="6"/>
      <c r="H61" s="160">
        <f t="shared" si="2"/>
        <v>0</v>
      </c>
      <c r="I61" s="153">
        <f t="shared" si="3"/>
        <v>0</v>
      </c>
      <c r="J61" s="6"/>
      <c r="K61" s="6"/>
      <c r="L61" s="6"/>
      <c r="M61" s="6"/>
    </row>
    <row r="62" spans="1:13" ht="14.25" thickTop="1" thickBot="1" x14ac:dyDescent="0.25">
      <c r="A62" s="6"/>
      <c r="B62" s="191" t="s">
        <v>645</v>
      </c>
      <c r="C62" s="667">
        <f>SUM(C47:C61)</f>
        <v>0</v>
      </c>
      <c r="D62" s="663" t="e">
        <f>SUMPRODUCT(C47:C61,D47:D61)/C62</f>
        <v>#DIV/0!</v>
      </c>
      <c r="E62" s="663" t="e">
        <f>SUMPRODUCT(C47:C61,E47:E61)/C62</f>
        <v>#DIV/0!</v>
      </c>
      <c r="F62" s="664" t="e">
        <f>SUMPRODUCT(C47:C61,F47:F61)/C62</f>
        <v>#DIV/0!</v>
      </c>
      <c r="G62" s="6"/>
      <c r="H62" s="665" t="e">
        <f>SUMPRODUCT(C47:C61,H47:H61)/C62</f>
        <v>#DIV/0!</v>
      </c>
      <c r="I62" s="666" t="e">
        <f>SUMPRODUCT(C47:C61,I47:I61)/C62</f>
        <v>#DIV/0!</v>
      </c>
      <c r="J62" s="6"/>
      <c r="K62" s="6"/>
      <c r="L62" s="6"/>
      <c r="M62" s="6"/>
    </row>
    <row r="63" spans="1:13" ht="13.5" thickBot="1" x14ac:dyDescent="0.25">
      <c r="A63" s="6"/>
      <c r="B63" s="157" t="s">
        <v>651</v>
      </c>
      <c r="C63" s="651">
        <f>COUNTA(C46:C61)-COUNTIF(C46:C61,0)</f>
        <v>0</v>
      </c>
      <c r="D63" s="6"/>
      <c r="E63" s="6"/>
      <c r="F63" s="6"/>
      <c r="G63" s="6"/>
      <c r="H63" s="6"/>
      <c r="I63" s="6"/>
      <c r="J63" s="6"/>
      <c r="K63" s="6"/>
      <c r="L63" s="6"/>
      <c r="M63" s="6"/>
    </row>
    <row r="64" spans="1:13" ht="14.25" thickTop="1" thickBot="1" x14ac:dyDescent="0.25">
      <c r="A64" s="6"/>
      <c r="B64" s="7"/>
      <c r="C64" s="6"/>
      <c r="D64" s="6"/>
      <c r="E64" s="6"/>
      <c r="F64" s="6"/>
      <c r="G64" s="6"/>
      <c r="H64" s="6"/>
      <c r="I64" s="6"/>
      <c r="J64" s="6"/>
      <c r="K64" s="6"/>
      <c r="L64" s="6"/>
      <c r="M64" s="6"/>
    </row>
    <row r="65" spans="1:13" ht="13.5" thickTop="1" x14ac:dyDescent="0.2">
      <c r="A65" s="6"/>
      <c r="B65" s="131" t="s">
        <v>562</v>
      </c>
      <c r="C65" s="1225" t="s">
        <v>633</v>
      </c>
      <c r="D65" s="1269"/>
      <c r="E65" s="1219" t="s">
        <v>634</v>
      </c>
      <c r="F65" s="1188"/>
      <c r="G65" s="1215"/>
      <c r="H65" s="6"/>
      <c r="I65" s="1214" t="s">
        <v>437</v>
      </c>
      <c r="J65" s="1188"/>
      <c r="K65" s="1215"/>
      <c r="L65" s="6"/>
      <c r="M65" s="6"/>
    </row>
    <row r="66" spans="1:13" ht="15" thickBot="1" x14ac:dyDescent="0.3">
      <c r="A66" s="6"/>
      <c r="B66" s="132"/>
      <c r="C66" s="27" t="s">
        <v>436</v>
      </c>
      <c r="D66" s="29" t="s">
        <v>411</v>
      </c>
      <c r="E66" s="41" t="s">
        <v>391</v>
      </c>
      <c r="F66" s="39" t="s">
        <v>599</v>
      </c>
      <c r="G66" s="112" t="s">
        <v>600</v>
      </c>
      <c r="H66" s="6"/>
      <c r="I66" s="235" t="s">
        <v>391</v>
      </c>
      <c r="J66" s="123" t="s">
        <v>599</v>
      </c>
      <c r="K66" s="124" t="s">
        <v>600</v>
      </c>
      <c r="L66" s="6"/>
      <c r="M66" s="6"/>
    </row>
    <row r="67" spans="1:13" x14ac:dyDescent="0.2">
      <c r="A67" s="6"/>
      <c r="B67" s="674">
        <f>MIN!B15</f>
        <v>0</v>
      </c>
      <c r="C67" s="19" t="str">
        <f>IF(H16="x", "None", IF(I16="x", "Water Spray", IF(K16="x", "Wind Screen", "None")))</f>
        <v>None</v>
      </c>
      <c r="D67" s="68">
        <f>IF(H16="x", 0, IF(I16="x", ((D47-(2.76*$H$41*((MIN!F15)^1.5)/((J16)^1.4)))*100/D47),IF(K16="x",75,0)))</f>
        <v>0</v>
      </c>
      <c r="E67" s="130">
        <f t="shared" ref="E67:G81" si="4">D47*(1-$D67/100)</f>
        <v>0</v>
      </c>
      <c r="F67" s="67">
        <f t="shared" si="4"/>
        <v>0</v>
      </c>
      <c r="G67" s="133">
        <f t="shared" si="4"/>
        <v>0</v>
      </c>
      <c r="H67" s="6"/>
      <c r="I67" s="405">
        <f t="shared" ref="I67:I81" si="5">$G16*E67/2000</f>
        <v>0</v>
      </c>
      <c r="J67" s="119">
        <f t="shared" ref="J67:J81" si="6">$G16*F67/2000</f>
        <v>0</v>
      </c>
      <c r="K67" s="120">
        <f t="shared" ref="K67:K81" si="7">$G16*G67/2000</f>
        <v>0</v>
      </c>
      <c r="L67" s="6"/>
      <c r="M67" s="6"/>
    </row>
    <row r="68" spans="1:13" x14ac:dyDescent="0.2">
      <c r="A68" s="6"/>
      <c r="B68" s="674">
        <f>MIN!B16</f>
        <v>0</v>
      </c>
      <c r="C68" s="19" t="str">
        <f t="shared" ref="C68:C81" si="8">IF(H17="x", "None", IF(I17="x", "Water Spray", IF(K17="x", "Wind Screen", "None")))</f>
        <v>None</v>
      </c>
      <c r="D68" s="68">
        <f>IF(H17="x", 0, IF(I17="x", ((D48-(2.76*$H$41*((MIN!F16)^1.5)/((J17)^1.4)))*100/D48),IF(K17="x",75,0)))</f>
        <v>0</v>
      </c>
      <c r="E68" s="130">
        <f t="shared" si="4"/>
        <v>0</v>
      </c>
      <c r="F68" s="67">
        <f t="shared" si="4"/>
        <v>0</v>
      </c>
      <c r="G68" s="133">
        <f t="shared" si="4"/>
        <v>0</v>
      </c>
      <c r="H68" s="6"/>
      <c r="I68" s="127">
        <f t="shared" si="5"/>
        <v>0</v>
      </c>
      <c r="J68" s="52">
        <f t="shared" si="6"/>
        <v>0</v>
      </c>
      <c r="K68" s="113">
        <f t="shared" si="7"/>
        <v>0</v>
      </c>
      <c r="L68" s="6"/>
      <c r="M68" s="6"/>
    </row>
    <row r="69" spans="1:13" x14ac:dyDescent="0.2">
      <c r="A69" s="6"/>
      <c r="B69" s="674">
        <f>MIN!B17</f>
        <v>0</v>
      </c>
      <c r="C69" s="19" t="str">
        <f t="shared" si="8"/>
        <v>None</v>
      </c>
      <c r="D69" s="68">
        <f>IF(H18="x", 0, IF(I18="x", ((D49-(2.76*$H$41*((MIN!F17)^1.5)/((J18)^1.4)))*100/D49),IF(K18="x",75,0)))</f>
        <v>0</v>
      </c>
      <c r="E69" s="130">
        <f t="shared" si="4"/>
        <v>0</v>
      </c>
      <c r="F69" s="67">
        <f t="shared" si="4"/>
        <v>0</v>
      </c>
      <c r="G69" s="133">
        <f t="shared" si="4"/>
        <v>0</v>
      </c>
      <c r="H69" s="6"/>
      <c r="I69" s="127">
        <f t="shared" si="5"/>
        <v>0</v>
      </c>
      <c r="J69" s="52">
        <f t="shared" si="6"/>
        <v>0</v>
      </c>
      <c r="K69" s="113">
        <f t="shared" si="7"/>
        <v>0</v>
      </c>
      <c r="L69" s="6"/>
      <c r="M69" s="6"/>
    </row>
    <row r="70" spans="1:13" x14ac:dyDescent="0.2">
      <c r="A70" s="6"/>
      <c r="B70" s="674">
        <f>MIN!B18</f>
        <v>0</v>
      </c>
      <c r="C70" s="19" t="str">
        <f t="shared" si="8"/>
        <v>None</v>
      </c>
      <c r="D70" s="68">
        <f>IF(H19="x", 0, IF(I19="x", ((D50-(2.76*$H$41*((MIN!F18)^1.5)/((J19)^1.4)))*100/D50),IF(K19="x",75,0)))</f>
        <v>0</v>
      </c>
      <c r="E70" s="130">
        <f t="shared" si="4"/>
        <v>0</v>
      </c>
      <c r="F70" s="67">
        <f t="shared" si="4"/>
        <v>0</v>
      </c>
      <c r="G70" s="133">
        <f t="shared" si="4"/>
        <v>0</v>
      </c>
      <c r="H70" s="6"/>
      <c r="I70" s="127">
        <f t="shared" si="5"/>
        <v>0</v>
      </c>
      <c r="J70" s="52">
        <f t="shared" si="6"/>
        <v>0</v>
      </c>
      <c r="K70" s="113">
        <f t="shared" si="7"/>
        <v>0</v>
      </c>
      <c r="L70" s="6"/>
      <c r="M70" s="6"/>
    </row>
    <row r="71" spans="1:13" x14ac:dyDescent="0.2">
      <c r="A71" s="6"/>
      <c r="B71" s="674">
        <f>MIN!B19</f>
        <v>0</v>
      </c>
      <c r="C71" s="19" t="str">
        <f t="shared" si="8"/>
        <v>None</v>
      </c>
      <c r="D71" s="68">
        <f>IF(H20="x", 0, IF(I20="x", ((D51-(2.76*$H$41*((MIN!F19)^1.5)/((J20)^1.4)))*100/D51),IF(K20="x",75,0)))</f>
        <v>0</v>
      </c>
      <c r="E71" s="130">
        <f t="shared" si="4"/>
        <v>0</v>
      </c>
      <c r="F71" s="67">
        <f t="shared" si="4"/>
        <v>0</v>
      </c>
      <c r="G71" s="133">
        <f t="shared" si="4"/>
        <v>0</v>
      </c>
      <c r="H71" s="6"/>
      <c r="I71" s="127">
        <f t="shared" si="5"/>
        <v>0</v>
      </c>
      <c r="J71" s="52">
        <f t="shared" si="6"/>
        <v>0</v>
      </c>
      <c r="K71" s="113">
        <f t="shared" si="7"/>
        <v>0</v>
      </c>
      <c r="L71" s="6"/>
      <c r="M71" s="6"/>
    </row>
    <row r="72" spans="1:13" x14ac:dyDescent="0.2">
      <c r="A72" s="6"/>
      <c r="B72" s="674">
        <f>MIN!B20</f>
        <v>0</v>
      </c>
      <c r="C72" s="19" t="str">
        <f t="shared" si="8"/>
        <v>None</v>
      </c>
      <c r="D72" s="68">
        <f>IF(H21="x", 0, IF(I21="x", ((D52-(2.76*$H$41*((MIN!F20)^1.5)/((J21)^1.4)))*100/D52),IF(K21="x",75,0)))</f>
        <v>0</v>
      </c>
      <c r="E72" s="130">
        <f t="shared" si="4"/>
        <v>0</v>
      </c>
      <c r="F72" s="67">
        <f t="shared" si="4"/>
        <v>0</v>
      </c>
      <c r="G72" s="133">
        <f t="shared" si="4"/>
        <v>0</v>
      </c>
      <c r="H72" s="6"/>
      <c r="I72" s="127">
        <f t="shared" si="5"/>
        <v>0</v>
      </c>
      <c r="J72" s="52">
        <f t="shared" si="6"/>
        <v>0</v>
      </c>
      <c r="K72" s="113">
        <f t="shared" si="7"/>
        <v>0</v>
      </c>
      <c r="L72" s="6"/>
      <c r="M72" s="6"/>
    </row>
    <row r="73" spans="1:13" x14ac:dyDescent="0.2">
      <c r="A73" s="6"/>
      <c r="B73" s="674">
        <f>MIN!B21</f>
        <v>0</v>
      </c>
      <c r="C73" s="19" t="str">
        <f t="shared" si="8"/>
        <v>None</v>
      </c>
      <c r="D73" s="68">
        <f>IF(H22="x", 0, IF(I22="x", ((D53-(2.76*$H$41*((MIN!F21)^1.5)/((J22)^1.4)))*100/D53),IF(K22="x",75,0)))</f>
        <v>0</v>
      </c>
      <c r="E73" s="130">
        <f t="shared" si="4"/>
        <v>0</v>
      </c>
      <c r="F73" s="67">
        <f t="shared" si="4"/>
        <v>0</v>
      </c>
      <c r="G73" s="133">
        <f t="shared" si="4"/>
        <v>0</v>
      </c>
      <c r="H73" s="6"/>
      <c r="I73" s="127">
        <f t="shared" si="5"/>
        <v>0</v>
      </c>
      <c r="J73" s="52">
        <f t="shared" si="6"/>
        <v>0</v>
      </c>
      <c r="K73" s="113">
        <f t="shared" si="7"/>
        <v>0</v>
      </c>
      <c r="L73" s="6"/>
      <c r="M73" s="6"/>
    </row>
    <row r="74" spans="1:13" x14ac:dyDescent="0.2">
      <c r="A74" s="6"/>
      <c r="B74" s="674">
        <f>MIN!B22</f>
        <v>0</v>
      </c>
      <c r="C74" s="19" t="str">
        <f t="shared" si="8"/>
        <v>None</v>
      </c>
      <c r="D74" s="68">
        <f>IF(H23="x", 0, IF(I23="x", ((D54-(2.76*$H$41*((MIN!F22)^1.5)/((J23)^1.4)))*100/D54),IF(K23="x",75,0)))</f>
        <v>0</v>
      </c>
      <c r="E74" s="130">
        <f t="shared" si="4"/>
        <v>0</v>
      </c>
      <c r="F74" s="67">
        <f t="shared" si="4"/>
        <v>0</v>
      </c>
      <c r="G74" s="133">
        <f t="shared" si="4"/>
        <v>0</v>
      </c>
      <c r="H74" s="6"/>
      <c r="I74" s="127">
        <f t="shared" si="5"/>
        <v>0</v>
      </c>
      <c r="J74" s="52">
        <f t="shared" si="6"/>
        <v>0</v>
      </c>
      <c r="K74" s="113">
        <f t="shared" si="7"/>
        <v>0</v>
      </c>
      <c r="L74" s="6"/>
      <c r="M74" s="6"/>
    </row>
    <row r="75" spans="1:13" x14ac:dyDescent="0.2">
      <c r="A75" s="6"/>
      <c r="B75" s="674">
        <f>MIN!B23</f>
        <v>0</v>
      </c>
      <c r="C75" s="19" t="str">
        <f t="shared" si="8"/>
        <v>None</v>
      </c>
      <c r="D75" s="68">
        <f>IF(H24="x", 0, IF(I24="x", ((D55-(2.76*$H$41*((MIN!F23)^1.5)/((J24)^1.4)))*100/D55),IF(K24="x",75,0)))</f>
        <v>0</v>
      </c>
      <c r="E75" s="130">
        <f t="shared" si="4"/>
        <v>0</v>
      </c>
      <c r="F75" s="67">
        <f t="shared" si="4"/>
        <v>0</v>
      </c>
      <c r="G75" s="133">
        <f t="shared" si="4"/>
        <v>0</v>
      </c>
      <c r="H75" s="6"/>
      <c r="I75" s="127">
        <f t="shared" si="5"/>
        <v>0</v>
      </c>
      <c r="J75" s="52">
        <f t="shared" si="6"/>
        <v>0</v>
      </c>
      <c r="K75" s="113">
        <f t="shared" si="7"/>
        <v>0</v>
      </c>
      <c r="L75" s="6"/>
      <c r="M75" s="6"/>
    </row>
    <row r="76" spans="1:13" x14ac:dyDescent="0.2">
      <c r="A76" s="6"/>
      <c r="B76" s="674">
        <f>MIN!B24</f>
        <v>0</v>
      </c>
      <c r="C76" s="19" t="str">
        <f t="shared" si="8"/>
        <v>None</v>
      </c>
      <c r="D76" s="68">
        <f>IF(H25="x", 0, IF(I25="x", ((D56-(2.76*$H$41*((MIN!F24)^1.5)/((J25)^1.4)))*100/D56),IF(K25="x",75,0)))</f>
        <v>0</v>
      </c>
      <c r="E76" s="130">
        <f t="shared" si="4"/>
        <v>0</v>
      </c>
      <c r="F76" s="67">
        <f t="shared" si="4"/>
        <v>0</v>
      </c>
      <c r="G76" s="133">
        <f t="shared" si="4"/>
        <v>0</v>
      </c>
      <c r="H76" s="6"/>
      <c r="I76" s="127">
        <f t="shared" si="5"/>
        <v>0</v>
      </c>
      <c r="J76" s="52">
        <f t="shared" si="6"/>
        <v>0</v>
      </c>
      <c r="K76" s="113">
        <f t="shared" si="7"/>
        <v>0</v>
      </c>
      <c r="L76" s="6"/>
      <c r="M76" s="6"/>
    </row>
    <row r="77" spans="1:13" x14ac:dyDescent="0.2">
      <c r="A77" s="6"/>
      <c r="B77" s="674">
        <f>MIN!B25</f>
        <v>0</v>
      </c>
      <c r="C77" s="19" t="str">
        <f t="shared" si="8"/>
        <v>None</v>
      </c>
      <c r="D77" s="68">
        <f>IF(H26="x", 0, IF(I26="x", ((D57-(2.76*$H$41*((MIN!F25)^1.5)/((J26)^1.4)))*100/D57),IF(K26="x",75,0)))</f>
        <v>0</v>
      </c>
      <c r="E77" s="130">
        <f t="shared" si="4"/>
        <v>0</v>
      </c>
      <c r="F77" s="67">
        <f t="shared" si="4"/>
        <v>0</v>
      </c>
      <c r="G77" s="133">
        <f t="shared" si="4"/>
        <v>0</v>
      </c>
      <c r="H77" s="6"/>
      <c r="I77" s="127">
        <f t="shared" si="5"/>
        <v>0</v>
      </c>
      <c r="J77" s="52">
        <f t="shared" si="6"/>
        <v>0</v>
      </c>
      <c r="K77" s="113">
        <f t="shared" si="7"/>
        <v>0</v>
      </c>
      <c r="L77" s="6"/>
      <c r="M77" s="6"/>
    </row>
    <row r="78" spans="1:13" x14ac:dyDescent="0.2">
      <c r="A78" s="6"/>
      <c r="B78" s="674">
        <f>MIN!B26</f>
        <v>0</v>
      </c>
      <c r="C78" s="19" t="str">
        <f t="shared" si="8"/>
        <v>None</v>
      </c>
      <c r="D78" s="68">
        <f>IF(H27="x", 0, IF(I27="x", ((D58-(2.76*$H$41*((MIN!F26)^1.5)/((J27)^1.4)))*100/D58),IF(K27="x",75,0)))</f>
        <v>0</v>
      </c>
      <c r="E78" s="130">
        <f t="shared" si="4"/>
        <v>0</v>
      </c>
      <c r="F78" s="67">
        <f t="shared" si="4"/>
        <v>0</v>
      </c>
      <c r="G78" s="133">
        <f t="shared" si="4"/>
        <v>0</v>
      </c>
      <c r="H78" s="6"/>
      <c r="I78" s="127">
        <f t="shared" si="5"/>
        <v>0</v>
      </c>
      <c r="J78" s="52">
        <f t="shared" si="6"/>
        <v>0</v>
      </c>
      <c r="K78" s="113">
        <f t="shared" si="7"/>
        <v>0</v>
      </c>
      <c r="L78" s="6"/>
      <c r="M78" s="6"/>
    </row>
    <row r="79" spans="1:13" x14ac:dyDescent="0.2">
      <c r="A79" s="6"/>
      <c r="B79" s="674">
        <f>MIN!B27</f>
        <v>0</v>
      </c>
      <c r="C79" s="19" t="str">
        <f t="shared" si="8"/>
        <v>None</v>
      </c>
      <c r="D79" s="68">
        <f>IF(H28="x", 0, IF(I28="x", ((D59-(2.76*$H$41*((MIN!F27)^1.5)/((J28)^1.4)))*100/D59),IF(K28="x",75,0)))</f>
        <v>0</v>
      </c>
      <c r="E79" s="130">
        <f t="shared" si="4"/>
        <v>0</v>
      </c>
      <c r="F79" s="67">
        <f t="shared" si="4"/>
        <v>0</v>
      </c>
      <c r="G79" s="133">
        <f t="shared" si="4"/>
        <v>0</v>
      </c>
      <c r="H79" s="6"/>
      <c r="I79" s="127">
        <f t="shared" si="5"/>
        <v>0</v>
      </c>
      <c r="J79" s="52">
        <f t="shared" si="6"/>
        <v>0</v>
      </c>
      <c r="K79" s="113">
        <f t="shared" si="7"/>
        <v>0</v>
      </c>
      <c r="L79" s="6"/>
      <c r="M79" s="6"/>
    </row>
    <row r="80" spans="1:13" x14ac:dyDescent="0.2">
      <c r="A80" s="6"/>
      <c r="B80" s="674">
        <f>MIN!B28</f>
        <v>0</v>
      </c>
      <c r="C80" s="19" t="str">
        <f t="shared" si="8"/>
        <v>None</v>
      </c>
      <c r="D80" s="68">
        <f>IF(H29="x", 0, IF(I29="x", ((D60-(2.76*$H$41*((MIN!F28)^1.5)/((J29)^1.4)))*100/D60),IF(K29="x",75,0)))</f>
        <v>0</v>
      </c>
      <c r="E80" s="130">
        <f t="shared" si="4"/>
        <v>0</v>
      </c>
      <c r="F80" s="67">
        <f t="shared" si="4"/>
        <v>0</v>
      </c>
      <c r="G80" s="133">
        <f t="shared" si="4"/>
        <v>0</v>
      </c>
      <c r="H80" s="6"/>
      <c r="I80" s="127">
        <f t="shared" si="5"/>
        <v>0</v>
      </c>
      <c r="J80" s="52">
        <f t="shared" si="6"/>
        <v>0</v>
      </c>
      <c r="K80" s="113">
        <f t="shared" si="7"/>
        <v>0</v>
      </c>
      <c r="L80" s="6"/>
      <c r="M80" s="6"/>
    </row>
    <row r="81" spans="1:13" ht="13.5" thickBot="1" x14ac:dyDescent="0.25">
      <c r="A81" s="6"/>
      <c r="B81" s="677">
        <f>MIN!B29</f>
        <v>0</v>
      </c>
      <c r="C81" s="19" t="str">
        <f t="shared" si="8"/>
        <v>None</v>
      </c>
      <c r="D81" s="589">
        <f>IF(H30="x", 0, IF(I30="x", ((D61-(2.76*$H$41*((MIN!F29)^1.5)/((J30)^1.4)))*100/D61),IF(K30="x",75,0)))</f>
        <v>0</v>
      </c>
      <c r="E81" s="135">
        <f t="shared" si="4"/>
        <v>0</v>
      </c>
      <c r="F81" s="136">
        <f t="shared" si="4"/>
        <v>0</v>
      </c>
      <c r="G81" s="137">
        <f t="shared" si="4"/>
        <v>0</v>
      </c>
      <c r="H81" s="6"/>
      <c r="I81" s="139">
        <f t="shared" si="5"/>
        <v>0</v>
      </c>
      <c r="J81" s="173">
        <f t="shared" si="6"/>
        <v>0</v>
      </c>
      <c r="K81" s="174">
        <f t="shared" si="7"/>
        <v>0</v>
      </c>
      <c r="L81" s="6"/>
      <c r="M81" s="6"/>
    </row>
    <row r="82" spans="1:13" ht="14.25" thickTop="1" thickBot="1" x14ac:dyDescent="0.25">
      <c r="A82" s="6"/>
      <c r="B82" s="21"/>
      <c r="C82" s="157" t="s">
        <v>645</v>
      </c>
      <c r="D82" s="668" t="e">
        <f>SUMPRODUCT(C47:C61,D67:D81)/C62</f>
        <v>#DIV/0!</v>
      </c>
      <c r="E82" s="669" t="e">
        <f>SUMPRODUCT(C47:C61,E67:E81)/C62</f>
        <v>#DIV/0!</v>
      </c>
      <c r="F82" s="669" t="e">
        <f>SUMPRODUCT(C47:C61,F67:F81)/C62</f>
        <v>#DIV/0!</v>
      </c>
      <c r="G82" s="670" t="e">
        <f>SUMPRODUCT(C47:C61,G67:G81)/C62</f>
        <v>#DIV/0!</v>
      </c>
      <c r="H82" s="6"/>
      <c r="I82" s="63"/>
      <c r="J82" s="71"/>
      <c r="K82" s="71"/>
      <c r="L82" s="6"/>
      <c r="M82" s="6"/>
    </row>
    <row r="83" spans="1:13" ht="14.25" thickTop="1" thickBot="1" x14ac:dyDescent="0.25">
      <c r="A83" s="6"/>
      <c r="B83" s="7"/>
      <c r="C83" s="22"/>
      <c r="D83" s="22"/>
      <c r="E83" s="6"/>
      <c r="F83" s="6"/>
      <c r="G83" s="6"/>
      <c r="H83" s="6"/>
      <c r="I83" s="15"/>
      <c r="J83" s="15"/>
      <c r="K83" s="15"/>
      <c r="L83" s="6"/>
      <c r="M83" s="6"/>
    </row>
    <row r="84" spans="1:13" ht="14.25" thickTop="1" thickBot="1" x14ac:dyDescent="0.25">
      <c r="A84" s="6"/>
      <c r="B84" s="7"/>
      <c r="C84" s="22"/>
      <c r="D84" s="22"/>
      <c r="E84" s="6"/>
      <c r="F84" s="6"/>
      <c r="G84" s="6"/>
      <c r="H84" s="140" t="s">
        <v>645</v>
      </c>
      <c r="I84" s="652">
        <f>SUM(I67:I83)</f>
        <v>0</v>
      </c>
      <c r="J84" s="652">
        <f>SUM(J67:J83)</f>
        <v>0</v>
      </c>
      <c r="K84" s="653">
        <f>SUM(K67:K83)</f>
        <v>0</v>
      </c>
      <c r="L84" s="6"/>
      <c r="M84" s="6"/>
    </row>
    <row r="85" spans="1:13" ht="13.5" thickTop="1" x14ac:dyDescent="0.2">
      <c r="A85" s="6"/>
      <c r="B85" s="7"/>
      <c r="C85" s="22"/>
      <c r="D85" s="22"/>
      <c r="E85" s="6"/>
      <c r="F85" s="6"/>
      <c r="G85" s="6"/>
      <c r="H85" s="6"/>
      <c r="I85" s="6"/>
      <c r="J85" s="6"/>
      <c r="K85" s="6"/>
      <c r="L85" s="6"/>
      <c r="M85" s="6"/>
    </row>
    <row r="86" spans="1:13" ht="13.5" thickBot="1" x14ac:dyDescent="0.25">
      <c r="A86" s="62"/>
      <c r="B86" s="62"/>
      <c r="C86" s="62"/>
      <c r="D86" s="62"/>
      <c r="E86" s="62"/>
      <c r="F86" s="62"/>
      <c r="G86" s="62"/>
      <c r="H86" s="62"/>
      <c r="I86" s="62"/>
      <c r="J86" s="62"/>
      <c r="K86" s="62"/>
      <c r="L86" s="62"/>
      <c r="M86" s="62"/>
    </row>
    <row r="87" spans="1:13" ht="13.5" thickBot="1" x14ac:dyDescent="0.25">
      <c r="A87" s="587"/>
      <c r="B87" s="419"/>
      <c r="C87" s="419"/>
      <c r="D87" s="419"/>
      <c r="E87" s="419"/>
      <c r="F87" s="419"/>
      <c r="G87" s="419"/>
      <c r="H87" s="419"/>
      <c r="I87" s="419"/>
      <c r="J87" s="419"/>
      <c r="K87" s="419"/>
      <c r="L87" s="419"/>
      <c r="M87" s="588"/>
    </row>
  </sheetData>
  <customSheetViews>
    <customSheetView guid="{AAD60760-F9D5-4652-8E0C-566433032DA7}" scale="75" showRuler="0">
      <selection sqref="A1:B1"/>
      <rowBreaks count="2" manualBreakCount="2">
        <brk id="32" max="16383" man="1"/>
        <brk id="63" max="16383" man="1"/>
      </rowBreaks>
      <pageMargins left="0.25" right="0.25" top="0.25" bottom="0.5" header="0.25" footer="0.25"/>
      <pageSetup scale="73" fitToHeight="3" orientation="landscape" r:id="rId1"/>
      <headerFooter alignWithMargins="0">
        <oddFooter>&amp;CPage &amp;P of &amp;N</oddFooter>
      </headerFooter>
    </customSheetView>
  </customSheetViews>
  <mergeCells count="24">
    <mergeCell ref="C65:D65"/>
    <mergeCell ref="E65:G65"/>
    <mergeCell ref="I65:K65"/>
    <mergeCell ref="D45:F45"/>
    <mergeCell ref="H45:I45"/>
    <mergeCell ref="C13:G13"/>
    <mergeCell ref="H13:K13"/>
    <mergeCell ref="I14:J14"/>
    <mergeCell ref="A34:J34"/>
    <mergeCell ref="A8:B8"/>
    <mergeCell ref="C8:G8"/>
    <mergeCell ref="H8:J8"/>
    <mergeCell ref="A9:B9"/>
    <mergeCell ref="C9:G9"/>
    <mergeCell ref="H9:J9"/>
    <mergeCell ref="A6:D6"/>
    <mergeCell ref="E6:I6"/>
    <mergeCell ref="J6:M6"/>
    <mergeCell ref="A1:B1"/>
    <mergeCell ref="C1:L1"/>
    <mergeCell ref="A2:B2"/>
    <mergeCell ref="C2:L2"/>
    <mergeCell ref="C3:L3"/>
    <mergeCell ref="C4:L4"/>
  </mergeCells>
  <phoneticPr fontId="0" type="noConversion"/>
  <pageMargins left="0.25" right="0.25" top="0.25" bottom="0.5" header="0.25" footer="0.25"/>
  <pageSetup scale="73" fitToHeight="3" orientation="landscape" r:id="rId2"/>
  <headerFooter alignWithMargins="0">
    <oddFooter>&amp;CPage &amp;P of &amp;N</oddFooter>
  </headerFooter>
  <rowBreaks count="2" manualBreakCount="2">
    <brk id="32" max="16383" man="1"/>
    <brk id="6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zoomScale="75" workbookViewId="0">
      <selection activeCell="B3" sqref="B3"/>
    </sheetView>
  </sheetViews>
  <sheetFormatPr defaultRowHeight="12.75" x14ac:dyDescent="0.2"/>
  <cols>
    <col min="1" max="1" width="13.7109375" style="827" customWidth="1"/>
    <col min="2" max="2" width="15.7109375" style="827" customWidth="1"/>
    <col min="3" max="6" width="13.7109375" style="827" customWidth="1"/>
    <col min="7" max="7" width="15.140625" style="827" customWidth="1"/>
    <col min="8" max="13" width="13.7109375" style="827" customWidth="1"/>
    <col min="14" max="16384" width="9.140625" style="827"/>
  </cols>
  <sheetData>
    <row r="1" spans="1:13" ht="26.25" x14ac:dyDescent="0.4">
      <c r="A1" s="1060" t="s">
        <v>593</v>
      </c>
      <c r="B1" s="1060"/>
      <c r="C1" s="1117" t="s">
        <v>717</v>
      </c>
      <c r="D1" s="1118"/>
      <c r="E1" s="1118"/>
      <c r="F1" s="1118"/>
      <c r="G1" s="1118"/>
      <c r="H1" s="1118"/>
      <c r="I1" s="1118"/>
      <c r="J1" s="1118"/>
      <c r="K1" s="1118"/>
      <c r="L1" s="1119"/>
      <c r="M1" s="498" t="s">
        <v>594</v>
      </c>
    </row>
    <row r="2" spans="1:13" ht="26.25" x14ac:dyDescent="0.4">
      <c r="A2" s="1061" t="s">
        <v>595</v>
      </c>
      <c r="B2" s="1061"/>
      <c r="C2" s="1120" t="s">
        <v>363</v>
      </c>
      <c r="D2" s="1121"/>
      <c r="E2" s="1121"/>
      <c r="F2" s="1121"/>
      <c r="G2" s="1121"/>
      <c r="H2" s="1121"/>
      <c r="I2" s="1121"/>
      <c r="J2" s="1121"/>
      <c r="K2" s="1121"/>
      <c r="L2" s="1122"/>
      <c r="M2" s="499" t="s">
        <v>596</v>
      </c>
    </row>
    <row r="3" spans="1:13" ht="26.25" x14ac:dyDescent="0.4">
      <c r="A3" s="3">
        <v>20</v>
      </c>
      <c r="B3" s="413" t="str">
        <f>FAC!B3</f>
        <v>__ __</v>
      </c>
      <c r="C3" s="1135" t="s">
        <v>938</v>
      </c>
      <c r="D3" s="1136"/>
      <c r="E3" s="1136"/>
      <c r="F3" s="1136"/>
      <c r="G3" s="1136"/>
      <c r="H3" s="1136"/>
      <c r="I3" s="1136"/>
      <c r="J3" s="1136"/>
      <c r="K3" s="1136"/>
      <c r="L3" s="1137"/>
      <c r="M3" s="499" t="s">
        <v>128</v>
      </c>
    </row>
    <row r="4" spans="1:13" ht="13.5" thickBot="1" x14ac:dyDescent="0.25">
      <c r="A4" s="5"/>
      <c r="B4" s="891"/>
      <c r="C4" s="1185"/>
      <c r="D4" s="1186"/>
      <c r="E4" s="1186"/>
      <c r="F4" s="1186"/>
      <c r="G4" s="1186"/>
      <c r="H4" s="1186"/>
      <c r="I4" s="1186"/>
      <c r="J4" s="1186"/>
      <c r="K4" s="1186"/>
      <c r="L4" s="1186"/>
      <c r="M4" s="900"/>
    </row>
    <row r="5" spans="1:13" ht="13.5" thickBot="1" x14ac:dyDescent="0.25">
      <c r="A5" s="10"/>
      <c r="B5" s="893"/>
      <c r="C5" s="894"/>
      <c r="D5" s="894"/>
      <c r="E5" s="894"/>
      <c r="F5" s="894"/>
      <c r="G5" s="894"/>
      <c r="H5" s="894"/>
      <c r="I5" s="894"/>
      <c r="J5" s="894"/>
      <c r="K5" s="893"/>
    </row>
    <row r="6" spans="1:13" ht="21" thickBot="1" x14ac:dyDescent="0.35">
      <c r="A6" s="1174" t="s">
        <v>933</v>
      </c>
      <c r="B6" s="1174"/>
      <c r="C6" s="1174"/>
      <c r="D6" s="1174"/>
      <c r="E6" s="1175" t="s">
        <v>932</v>
      </c>
      <c r="F6" s="1175"/>
      <c r="G6" s="1175"/>
      <c r="H6" s="1175"/>
      <c r="I6" s="1175"/>
      <c r="J6" s="1176" t="s">
        <v>931</v>
      </c>
      <c r="K6" s="1176"/>
      <c r="L6" s="1176"/>
      <c r="M6" s="1176"/>
    </row>
    <row r="7" spans="1:13" ht="20.25" x14ac:dyDescent="0.3">
      <c r="A7" s="85"/>
      <c r="B7" s="85"/>
      <c r="C7" s="86"/>
      <c r="D7" s="86"/>
      <c r="E7" s="86"/>
      <c r="F7" s="86"/>
      <c r="G7" s="86"/>
      <c r="H7" s="86"/>
      <c r="I7" s="86"/>
      <c r="J7" s="86"/>
      <c r="K7" s="85"/>
      <c r="L7" s="87"/>
    </row>
    <row r="8" spans="1:13" ht="21" thickBot="1" x14ac:dyDescent="0.35">
      <c r="A8" s="1177" t="s">
        <v>681</v>
      </c>
      <c r="B8" s="1177"/>
      <c r="C8" s="1187">
        <f>FAC!C8</f>
        <v>0</v>
      </c>
      <c r="D8" s="1187"/>
      <c r="E8" s="1187"/>
      <c r="F8" s="1187"/>
      <c r="G8" s="1187"/>
      <c r="H8" s="1177" t="s">
        <v>607</v>
      </c>
      <c r="I8" s="1177"/>
      <c r="J8" s="1177"/>
      <c r="K8" s="412">
        <f>FAC!K8</f>
        <v>0</v>
      </c>
      <c r="L8" s="309"/>
      <c r="M8" s="309"/>
    </row>
    <row r="9" spans="1:13" ht="21" thickBot="1" x14ac:dyDescent="0.35">
      <c r="A9" s="1177" t="s">
        <v>682</v>
      </c>
      <c r="B9" s="1177"/>
      <c r="C9" s="1187">
        <f>FAC!C9</f>
        <v>0</v>
      </c>
      <c r="D9" s="1187"/>
      <c r="E9" s="1187"/>
      <c r="F9" s="1187"/>
      <c r="G9" s="1187"/>
      <c r="H9" s="1177" t="s">
        <v>608</v>
      </c>
      <c r="I9" s="1177"/>
      <c r="J9" s="1177"/>
      <c r="K9" s="412">
        <f>FAC!K9</f>
        <v>0</v>
      </c>
      <c r="L9" s="309"/>
      <c r="M9" s="309"/>
    </row>
    <row r="11" spans="1:13" s="500" customFormat="1" ht="20.25" x14ac:dyDescent="0.3">
      <c r="A11" s="85" t="s">
        <v>112</v>
      </c>
      <c r="B11" s="87">
        <v>90005</v>
      </c>
      <c r="C11" s="585"/>
      <c r="D11" s="585"/>
      <c r="E11" s="585"/>
      <c r="F11" s="585"/>
      <c r="G11" s="586"/>
      <c r="H11" s="87"/>
      <c r="I11" s="87"/>
      <c r="J11" s="87"/>
      <c r="K11" s="87"/>
      <c r="L11" s="87"/>
      <c r="M11" s="87"/>
    </row>
    <row r="12" spans="1:13" ht="13.5" thickBot="1" x14ac:dyDescent="0.25">
      <c r="A12" s="10"/>
      <c r="B12" s="6"/>
      <c r="C12" s="9"/>
      <c r="D12" s="9"/>
      <c r="E12" s="9"/>
      <c r="F12" s="9"/>
      <c r="G12" s="15"/>
      <c r="H12" s="6"/>
      <c r="I12" s="6"/>
      <c r="J12" s="6"/>
      <c r="K12" s="6"/>
      <c r="L12" s="6"/>
      <c r="M12" s="6"/>
    </row>
    <row r="13" spans="1:13" ht="13.5" thickTop="1" x14ac:dyDescent="0.2">
      <c r="A13" s="10"/>
      <c r="B13" s="110" t="s">
        <v>177</v>
      </c>
      <c r="C13" s="143" t="s">
        <v>563</v>
      </c>
      <c r="D13" s="9"/>
      <c r="E13" s="1214" t="s">
        <v>410</v>
      </c>
      <c r="F13" s="1188"/>
      <c r="G13" s="1188"/>
      <c r="H13" s="1188"/>
      <c r="I13" s="1188"/>
      <c r="J13" s="1188"/>
      <c r="K13" s="1215"/>
      <c r="L13" s="6"/>
      <c r="M13" s="6"/>
    </row>
    <row r="14" spans="1:13" x14ac:dyDescent="0.2">
      <c r="A14" s="10"/>
      <c r="B14" s="144"/>
      <c r="C14" s="145" t="s">
        <v>474</v>
      </c>
      <c r="D14" s="33"/>
      <c r="E14" s="148" t="s">
        <v>434</v>
      </c>
      <c r="F14" s="1210" t="s">
        <v>459</v>
      </c>
      <c r="G14" s="1210"/>
      <c r="H14" s="35" t="s">
        <v>502</v>
      </c>
      <c r="I14" s="1210" t="s">
        <v>457</v>
      </c>
      <c r="J14" s="1210"/>
      <c r="K14" s="1211"/>
      <c r="L14" s="6"/>
      <c r="M14" s="6"/>
    </row>
    <row r="15" spans="1:13" ht="13.5" thickBot="1" x14ac:dyDescent="0.25">
      <c r="A15" s="10"/>
      <c r="B15" s="250"/>
      <c r="C15" s="251" t="s">
        <v>635</v>
      </c>
      <c r="D15" s="9"/>
      <c r="E15" s="235" t="s">
        <v>508</v>
      </c>
      <c r="F15" s="123" t="s">
        <v>508</v>
      </c>
      <c r="G15" s="123" t="s">
        <v>669</v>
      </c>
      <c r="H15" s="123" t="s">
        <v>508</v>
      </c>
      <c r="I15" s="259" t="s">
        <v>508</v>
      </c>
      <c r="J15" s="123" t="s">
        <v>471</v>
      </c>
      <c r="K15" s="124" t="s">
        <v>411</v>
      </c>
      <c r="L15" s="6"/>
      <c r="M15" s="6"/>
    </row>
    <row r="16" spans="1:13" x14ac:dyDescent="0.2">
      <c r="A16" s="10"/>
      <c r="B16" s="440">
        <f>MIN!B15</f>
        <v>0</v>
      </c>
      <c r="C16" s="249"/>
      <c r="D16" s="9"/>
      <c r="E16" s="255"/>
      <c r="F16" s="256"/>
      <c r="G16" s="257"/>
      <c r="H16" s="256"/>
      <c r="I16" s="256"/>
      <c r="J16" s="257"/>
      <c r="K16" s="258"/>
      <c r="L16" s="6"/>
      <c r="M16" s="6"/>
    </row>
    <row r="17" spans="1:13" x14ac:dyDescent="0.2">
      <c r="A17" s="10"/>
      <c r="B17" s="440">
        <f>MIN!B16</f>
        <v>0</v>
      </c>
      <c r="C17" s="247"/>
      <c r="D17" s="9"/>
      <c r="E17" s="222"/>
      <c r="F17" s="97"/>
      <c r="G17" s="99"/>
      <c r="H17" s="97"/>
      <c r="I17" s="97"/>
      <c r="J17" s="99"/>
      <c r="K17" s="252"/>
      <c r="L17" s="6"/>
      <c r="M17" s="6"/>
    </row>
    <row r="18" spans="1:13" x14ac:dyDescent="0.2">
      <c r="A18" s="10"/>
      <c r="B18" s="440">
        <f>MIN!B17</f>
        <v>0</v>
      </c>
      <c r="C18" s="247"/>
      <c r="D18" s="9"/>
      <c r="E18" s="222"/>
      <c r="F18" s="97"/>
      <c r="G18" s="99"/>
      <c r="H18" s="97"/>
      <c r="I18" s="97"/>
      <c r="J18" s="99"/>
      <c r="K18" s="252"/>
      <c r="L18" s="6"/>
      <c r="M18" s="6"/>
    </row>
    <row r="19" spans="1:13" x14ac:dyDescent="0.2">
      <c r="A19" s="10"/>
      <c r="B19" s="440">
        <f>MIN!B18</f>
        <v>0</v>
      </c>
      <c r="C19" s="247"/>
      <c r="D19" s="9"/>
      <c r="E19" s="222"/>
      <c r="F19" s="97"/>
      <c r="G19" s="99"/>
      <c r="H19" s="97"/>
      <c r="I19" s="97"/>
      <c r="J19" s="99"/>
      <c r="K19" s="252"/>
      <c r="L19" s="6"/>
      <c r="M19" s="6"/>
    </row>
    <row r="20" spans="1:13" x14ac:dyDescent="0.2">
      <c r="A20" s="10"/>
      <c r="B20" s="440">
        <f>MIN!B19</f>
        <v>0</v>
      </c>
      <c r="C20" s="247"/>
      <c r="D20" s="9"/>
      <c r="E20" s="222"/>
      <c r="F20" s="97"/>
      <c r="G20" s="99"/>
      <c r="H20" s="97"/>
      <c r="I20" s="97"/>
      <c r="J20" s="99"/>
      <c r="K20" s="252"/>
      <c r="L20" s="6"/>
      <c r="M20" s="6"/>
    </row>
    <row r="21" spans="1:13" x14ac:dyDescent="0.2">
      <c r="A21" s="10"/>
      <c r="B21" s="440">
        <f>MIN!B20</f>
        <v>0</v>
      </c>
      <c r="C21" s="247"/>
      <c r="D21" s="9"/>
      <c r="E21" s="222"/>
      <c r="F21" s="97"/>
      <c r="G21" s="99"/>
      <c r="H21" s="97"/>
      <c r="I21" s="97"/>
      <c r="J21" s="99"/>
      <c r="K21" s="252"/>
      <c r="L21" s="6"/>
      <c r="M21" s="6"/>
    </row>
    <row r="22" spans="1:13" x14ac:dyDescent="0.2">
      <c r="A22" s="10"/>
      <c r="B22" s="440">
        <f>MIN!B21</f>
        <v>0</v>
      </c>
      <c r="C22" s="247"/>
      <c r="D22" s="9"/>
      <c r="E22" s="222"/>
      <c r="F22" s="97"/>
      <c r="G22" s="99"/>
      <c r="H22" s="97"/>
      <c r="I22" s="97"/>
      <c r="J22" s="99"/>
      <c r="K22" s="252"/>
      <c r="L22" s="6"/>
      <c r="M22" s="6"/>
    </row>
    <row r="23" spans="1:13" ht="12" customHeight="1" x14ac:dyDescent="0.2">
      <c r="A23" s="10"/>
      <c r="B23" s="440">
        <f>MIN!B22</f>
        <v>0</v>
      </c>
      <c r="C23" s="247"/>
      <c r="D23" s="9"/>
      <c r="E23" s="222"/>
      <c r="F23" s="97"/>
      <c r="G23" s="99"/>
      <c r="H23" s="97"/>
      <c r="I23" s="97"/>
      <c r="J23" s="99"/>
      <c r="K23" s="252"/>
      <c r="L23" s="6"/>
      <c r="M23" s="6"/>
    </row>
    <row r="24" spans="1:13" x14ac:dyDescent="0.2">
      <c r="A24" s="10"/>
      <c r="B24" s="440">
        <f>MIN!B23</f>
        <v>0</v>
      </c>
      <c r="C24" s="247"/>
      <c r="D24" s="9"/>
      <c r="E24" s="222"/>
      <c r="F24" s="97"/>
      <c r="G24" s="99"/>
      <c r="H24" s="97"/>
      <c r="I24" s="97"/>
      <c r="J24" s="99"/>
      <c r="K24" s="252"/>
      <c r="L24" s="6"/>
      <c r="M24" s="6"/>
    </row>
    <row r="25" spans="1:13" x14ac:dyDescent="0.2">
      <c r="A25" s="10"/>
      <c r="B25" s="440">
        <f>MIN!B24</f>
        <v>0</v>
      </c>
      <c r="C25" s="247"/>
      <c r="D25" s="9"/>
      <c r="E25" s="222"/>
      <c r="F25" s="97"/>
      <c r="G25" s="99"/>
      <c r="H25" s="97"/>
      <c r="I25" s="97"/>
      <c r="J25" s="99"/>
      <c r="K25" s="252"/>
      <c r="L25" s="6"/>
      <c r="M25" s="6"/>
    </row>
    <row r="26" spans="1:13" x14ac:dyDescent="0.2">
      <c r="A26" s="10"/>
      <c r="B26" s="440">
        <f>MIN!B25</f>
        <v>0</v>
      </c>
      <c r="C26" s="247"/>
      <c r="D26" s="9"/>
      <c r="E26" s="222"/>
      <c r="F26" s="97"/>
      <c r="G26" s="99"/>
      <c r="H26" s="97"/>
      <c r="I26" s="97"/>
      <c r="J26" s="99"/>
      <c r="K26" s="252"/>
      <c r="L26" s="6"/>
      <c r="M26" s="6"/>
    </row>
    <row r="27" spans="1:13" x14ac:dyDescent="0.2">
      <c r="A27" s="10"/>
      <c r="B27" s="440">
        <f>MIN!B26</f>
        <v>0</v>
      </c>
      <c r="C27" s="247"/>
      <c r="D27" s="9"/>
      <c r="E27" s="222"/>
      <c r="F27" s="97"/>
      <c r="G27" s="99"/>
      <c r="H27" s="97"/>
      <c r="I27" s="97"/>
      <c r="J27" s="99"/>
      <c r="K27" s="252"/>
      <c r="L27" s="6"/>
      <c r="M27" s="6"/>
    </row>
    <row r="28" spans="1:13" x14ac:dyDescent="0.2">
      <c r="A28" s="10"/>
      <c r="B28" s="440">
        <f>MIN!B27</f>
        <v>0</v>
      </c>
      <c r="C28" s="247"/>
      <c r="D28" s="9"/>
      <c r="E28" s="222"/>
      <c r="F28" s="97"/>
      <c r="G28" s="99"/>
      <c r="H28" s="97"/>
      <c r="I28" s="97"/>
      <c r="J28" s="99"/>
      <c r="K28" s="252"/>
      <c r="L28" s="6"/>
      <c r="M28" s="6"/>
    </row>
    <row r="29" spans="1:13" x14ac:dyDescent="0.2">
      <c r="A29" s="10"/>
      <c r="B29" s="440">
        <f>MIN!B28</f>
        <v>0</v>
      </c>
      <c r="C29" s="247"/>
      <c r="D29" s="9"/>
      <c r="E29" s="222"/>
      <c r="F29" s="97"/>
      <c r="G29" s="99"/>
      <c r="H29" s="97"/>
      <c r="I29" s="97"/>
      <c r="J29" s="99"/>
      <c r="K29" s="252"/>
      <c r="L29" s="6"/>
      <c r="M29" s="6"/>
    </row>
    <row r="30" spans="1:13" ht="13.5" thickBot="1" x14ac:dyDescent="0.25">
      <c r="A30" s="10"/>
      <c r="B30" s="673">
        <f>MIN!B29</f>
        <v>0</v>
      </c>
      <c r="C30" s="248"/>
      <c r="D30" s="9"/>
      <c r="E30" s="253"/>
      <c r="F30" s="243"/>
      <c r="G30" s="246"/>
      <c r="H30" s="243"/>
      <c r="I30" s="243"/>
      <c r="J30" s="246"/>
      <c r="K30" s="254"/>
      <c r="L30" s="6"/>
      <c r="M30" s="6"/>
    </row>
    <row r="31" spans="1:13" ht="13.5" thickTop="1" x14ac:dyDescent="0.2">
      <c r="A31" s="10"/>
      <c r="B31" s="6"/>
      <c r="C31" s="9"/>
      <c r="D31" s="9"/>
      <c r="E31" s="9"/>
      <c r="F31" s="9"/>
      <c r="G31" s="15"/>
      <c r="H31" s="6"/>
      <c r="I31" s="6"/>
      <c r="J31" s="6"/>
      <c r="K31" s="6"/>
      <c r="L31" s="6"/>
      <c r="M31" s="6"/>
    </row>
    <row r="32" spans="1:13" ht="13.5" thickBot="1" x14ac:dyDescent="0.25">
      <c r="A32" s="62"/>
      <c r="B32" s="62"/>
      <c r="C32" s="69"/>
      <c r="D32" s="69"/>
      <c r="E32" s="69"/>
      <c r="F32" s="69"/>
      <c r="G32" s="72"/>
      <c r="H32" s="62"/>
      <c r="I32" s="62"/>
      <c r="J32" s="62"/>
      <c r="K32" s="62"/>
      <c r="L32" s="62"/>
      <c r="M32" s="62"/>
    </row>
    <row r="33" spans="1:13" x14ac:dyDescent="0.2">
      <c r="A33" s="10"/>
      <c r="B33" s="10"/>
      <c r="C33" s="33"/>
      <c r="D33" s="33"/>
      <c r="E33" s="33"/>
      <c r="F33" s="33"/>
      <c r="G33" s="14"/>
      <c r="H33" s="10"/>
      <c r="I33" s="10"/>
      <c r="J33" s="10"/>
      <c r="K33" s="10"/>
      <c r="L33" s="10"/>
      <c r="M33" s="10"/>
    </row>
    <row r="34" spans="1:13" ht="33" x14ac:dyDescent="0.45">
      <c r="A34" s="1231" t="s">
        <v>592</v>
      </c>
      <c r="B34" s="1231"/>
      <c r="C34" s="1231"/>
      <c r="D34" s="1231"/>
      <c r="E34" s="1231"/>
      <c r="F34" s="1231"/>
      <c r="G34" s="1231"/>
      <c r="H34" s="1231"/>
      <c r="I34" s="1231"/>
      <c r="J34" s="1231"/>
      <c r="K34" s="6"/>
      <c r="L34" s="6"/>
      <c r="M34" s="6"/>
    </row>
    <row r="35" spans="1:13" ht="13.5" thickBot="1" x14ac:dyDescent="0.25">
      <c r="A35" s="6"/>
      <c r="B35" s="22"/>
      <c r="C35" s="9"/>
      <c r="D35" s="9"/>
      <c r="E35" s="9"/>
      <c r="F35" s="9"/>
      <c r="G35" s="15"/>
      <c r="H35" s="6"/>
      <c r="I35" s="6"/>
      <c r="J35" s="6"/>
      <c r="K35" s="6"/>
      <c r="L35" s="6"/>
      <c r="M35" s="6"/>
    </row>
    <row r="36" spans="1:13" s="500" customFormat="1" ht="21.75" thickTop="1" thickBot="1" x14ac:dyDescent="0.35">
      <c r="A36" s="532" t="s">
        <v>890</v>
      </c>
      <c r="B36" s="647">
        <v>90005</v>
      </c>
      <c r="C36" s="85"/>
      <c r="D36" s="66" t="s">
        <v>889</v>
      </c>
      <c r="E36" s="624">
        <v>30502506</v>
      </c>
      <c r="F36" s="85"/>
      <c r="G36" s="85"/>
      <c r="H36" s="85"/>
      <c r="I36" s="85"/>
      <c r="J36" s="85"/>
      <c r="K36" s="87"/>
      <c r="L36" s="87"/>
      <c r="M36" s="87"/>
    </row>
    <row r="37" spans="1:13" ht="13.5" thickTop="1" x14ac:dyDescent="0.2">
      <c r="A37" s="10"/>
      <c r="B37" s="10"/>
      <c r="C37" s="10"/>
      <c r="F37" s="10"/>
      <c r="G37" s="10"/>
      <c r="H37" s="10"/>
      <c r="I37" s="10"/>
      <c r="J37" s="10"/>
      <c r="K37" s="6"/>
      <c r="L37" s="6"/>
      <c r="M37" s="6"/>
    </row>
    <row r="38" spans="1:13" x14ac:dyDescent="0.2">
      <c r="A38" s="10"/>
      <c r="B38" s="6"/>
      <c r="C38" s="6" t="s">
        <v>639</v>
      </c>
      <c r="D38" s="6"/>
      <c r="E38" s="6"/>
      <c r="F38" s="6"/>
      <c r="G38" s="6"/>
      <c r="H38" s="10"/>
      <c r="I38" s="10"/>
      <c r="J38" s="10"/>
      <c r="K38" s="6"/>
      <c r="L38" s="6"/>
      <c r="M38" s="6"/>
    </row>
    <row r="39" spans="1:13" x14ac:dyDescent="0.2">
      <c r="A39" s="10"/>
      <c r="B39" s="6"/>
      <c r="C39" s="6" t="s">
        <v>460</v>
      </c>
      <c r="D39" s="6"/>
      <c r="E39" s="6"/>
      <c r="F39" s="6"/>
      <c r="G39" s="6"/>
      <c r="H39" s="10"/>
      <c r="I39" s="10"/>
      <c r="J39" s="10"/>
      <c r="K39" s="6"/>
      <c r="L39" s="6"/>
      <c r="M39" s="6"/>
    </row>
    <row r="40" spans="1:13" x14ac:dyDescent="0.2">
      <c r="A40" s="10"/>
      <c r="B40" s="6"/>
      <c r="C40" s="7" t="s">
        <v>396</v>
      </c>
      <c r="D40" s="6" t="s">
        <v>399</v>
      </c>
      <c r="E40" s="6"/>
      <c r="F40" s="6"/>
      <c r="G40" s="6" t="s">
        <v>395</v>
      </c>
      <c r="H40" s="10"/>
      <c r="I40" s="10"/>
      <c r="J40" s="10"/>
      <c r="K40" s="6"/>
      <c r="L40" s="6"/>
      <c r="M40" s="6"/>
    </row>
    <row r="41" spans="1:13" x14ac:dyDescent="0.2">
      <c r="A41" s="10"/>
      <c r="B41" s="6"/>
      <c r="C41" s="7" t="s">
        <v>461</v>
      </c>
      <c r="D41" s="6" t="s">
        <v>462</v>
      </c>
      <c r="E41" s="6"/>
      <c r="F41" s="6"/>
      <c r="G41" s="7" t="s">
        <v>551</v>
      </c>
      <c r="H41" s="6">
        <v>0.74</v>
      </c>
      <c r="I41" s="10"/>
      <c r="J41" s="10"/>
      <c r="K41" s="6"/>
      <c r="L41" s="6"/>
      <c r="M41" s="6"/>
    </row>
    <row r="42" spans="1:13" ht="14.25" x14ac:dyDescent="0.25">
      <c r="A42" s="10"/>
      <c r="B42" s="6"/>
      <c r="C42" s="7" t="s">
        <v>398</v>
      </c>
      <c r="D42" s="6" t="s">
        <v>401</v>
      </c>
      <c r="E42" s="6"/>
      <c r="F42" s="6"/>
      <c r="G42" s="7" t="s">
        <v>641</v>
      </c>
      <c r="H42" s="6">
        <v>0.36</v>
      </c>
      <c r="I42" s="10"/>
      <c r="J42" s="10"/>
      <c r="K42" s="6"/>
      <c r="L42" s="6"/>
      <c r="M42" s="6"/>
    </row>
    <row r="43" spans="1:13" ht="14.25" x14ac:dyDescent="0.25">
      <c r="A43" s="10"/>
      <c r="B43" s="7"/>
      <c r="C43" s="6"/>
      <c r="D43" s="8"/>
      <c r="E43" s="63"/>
      <c r="F43" s="6"/>
      <c r="G43" s="7" t="s">
        <v>642</v>
      </c>
      <c r="H43" s="6">
        <v>0.11</v>
      </c>
      <c r="I43" s="10"/>
      <c r="J43" s="10"/>
      <c r="K43" s="6"/>
      <c r="L43" s="6"/>
      <c r="M43" s="6"/>
    </row>
    <row r="44" spans="1:13" ht="13.5" thickBot="1" x14ac:dyDescent="0.25">
      <c r="A44" s="10"/>
      <c r="B44" s="7"/>
      <c r="C44" s="6"/>
      <c r="D44" s="6"/>
      <c r="E44" s="6"/>
      <c r="F44" s="6"/>
      <c r="G44" s="6"/>
      <c r="H44" s="10"/>
      <c r="I44" s="10"/>
      <c r="J44" s="10"/>
      <c r="K44" s="6"/>
      <c r="L44" s="6"/>
      <c r="M44" s="6"/>
    </row>
    <row r="45" spans="1:13" ht="13.5" thickTop="1" x14ac:dyDescent="0.2">
      <c r="A45" s="10"/>
      <c r="B45" s="142" t="s">
        <v>562</v>
      </c>
      <c r="C45" s="143" t="s">
        <v>563</v>
      </c>
      <c r="D45" s="6"/>
      <c r="E45" s="1214" t="s">
        <v>636</v>
      </c>
      <c r="F45" s="1188"/>
      <c r="G45" s="1215"/>
      <c r="H45" s="6"/>
      <c r="I45" s="1214" t="s">
        <v>620</v>
      </c>
      <c r="J45" s="1215"/>
      <c r="K45" s="6"/>
      <c r="L45" s="6"/>
      <c r="M45" s="6"/>
    </row>
    <row r="46" spans="1:13" ht="14.25" x14ac:dyDescent="0.25">
      <c r="A46" s="10"/>
      <c r="B46" s="144"/>
      <c r="C46" s="145" t="s">
        <v>474</v>
      </c>
      <c r="D46" s="10"/>
      <c r="E46" s="148" t="s">
        <v>391</v>
      </c>
      <c r="F46" s="35" t="s">
        <v>599</v>
      </c>
      <c r="G46" s="149" t="s">
        <v>600</v>
      </c>
      <c r="H46" s="10"/>
      <c r="I46" s="148" t="s">
        <v>599</v>
      </c>
      <c r="J46" s="149" t="s">
        <v>600</v>
      </c>
      <c r="K46" s="6"/>
      <c r="L46" s="6"/>
      <c r="M46" s="6"/>
    </row>
    <row r="47" spans="1:13" ht="13.5" thickBot="1" x14ac:dyDescent="0.25">
      <c r="A47" s="10"/>
      <c r="B47" s="250"/>
      <c r="C47" s="251" t="s">
        <v>635</v>
      </c>
      <c r="D47" s="6"/>
      <c r="E47" s="250"/>
      <c r="F47" s="259"/>
      <c r="G47" s="301"/>
      <c r="H47" s="10"/>
      <c r="I47" s="146"/>
      <c r="J47" s="150"/>
      <c r="K47" s="6"/>
      <c r="L47" s="6"/>
      <c r="M47" s="6"/>
    </row>
    <row r="48" spans="1:13" x14ac:dyDescent="0.2">
      <c r="A48" s="10"/>
      <c r="B48" s="590">
        <f>MIN!B15</f>
        <v>0</v>
      </c>
      <c r="C48" s="595">
        <f>C16</f>
        <v>0</v>
      </c>
      <c r="D48" s="6"/>
      <c r="E48" s="405">
        <f>IF($C16=0,0,0.0032*$H$41*(('MET-D'!$C$15/5)^1.3)/((MIN!$E15/2)^1.4))</f>
        <v>0</v>
      </c>
      <c r="F48" s="119">
        <f>IF($C16=0,0,0.0032*$H$42*(('MET-D'!$C$15/5)^1.3)/((MIN!$E15/2)^1.4))</f>
        <v>0</v>
      </c>
      <c r="G48" s="120">
        <f>IF($C16=0,0,0.0032*$H$43*(('MET-D'!$C$15/5)^1.3)/((MIN!$E15/2)^1.4))</f>
        <v>0</v>
      </c>
      <c r="H48" s="10"/>
      <c r="I48" s="381">
        <f>IF($E48=0,0,F48/$E48)</f>
        <v>0</v>
      </c>
      <c r="J48" s="113">
        <f t="shared" ref="J48:J62" si="0">IF($E48=0,0,G48/$E48)</f>
        <v>0</v>
      </c>
      <c r="K48" s="6"/>
      <c r="L48" s="6"/>
      <c r="M48" s="6"/>
    </row>
    <row r="49" spans="1:13" x14ac:dyDescent="0.2">
      <c r="A49" s="10"/>
      <c r="B49" s="441">
        <f>MIN!B16</f>
        <v>0</v>
      </c>
      <c r="C49" s="442">
        <f t="shared" ref="C49:C62" si="1">C17</f>
        <v>0</v>
      </c>
      <c r="D49" s="6"/>
      <c r="E49" s="127">
        <f>IF($C17=0,0,0.0032*$H$41*(('MET-D'!$C$15/5)^1.3)/((MIN!$E16/2)^1.4))</f>
        <v>0</v>
      </c>
      <c r="F49" s="52">
        <f>IF($C17=0,0,0.0032*$H$42*(('MET-D'!$C$15/5)^1.3)/((MIN!$E16/2)^1.4))</f>
        <v>0</v>
      </c>
      <c r="G49" s="113">
        <f>IF($C17=0,0,0.0032*$H$43*(('MET-D'!$C$15/5)^1.3)/((MIN!$E16/2)^1.4))</f>
        <v>0</v>
      </c>
      <c r="H49" s="10"/>
      <c r="I49" s="381">
        <f t="shared" ref="I49:I62" si="2">IF($E49=0,0,F49/$E49)</f>
        <v>0</v>
      </c>
      <c r="J49" s="113">
        <f t="shared" si="0"/>
        <v>0</v>
      </c>
      <c r="K49" s="6"/>
      <c r="L49" s="6"/>
      <c r="M49" s="6"/>
    </row>
    <row r="50" spans="1:13" x14ac:dyDescent="0.2">
      <c r="A50" s="10"/>
      <c r="B50" s="441">
        <f>MIN!B17</f>
        <v>0</v>
      </c>
      <c r="C50" s="442">
        <f t="shared" si="1"/>
        <v>0</v>
      </c>
      <c r="D50" s="6"/>
      <c r="E50" s="127">
        <f>IF($C18=0,0,0.0032*$H$41*(('MET-D'!$C$15/5)^1.3)/((MIN!$E17/2)^1.4))</f>
        <v>0</v>
      </c>
      <c r="F50" s="52">
        <f>IF($C18=0,0,0.0032*$H$42*(('MET-D'!$C$15/5)^1.3)/((MIN!$E17/2)^1.4))</f>
        <v>0</v>
      </c>
      <c r="G50" s="113">
        <f>IF($C18=0,0,0.0032*$H$43*(('MET-D'!$C$15/5)^1.3)/((MIN!$E17/2)^1.4))</f>
        <v>0</v>
      </c>
      <c r="H50" s="10"/>
      <c r="I50" s="381">
        <f t="shared" si="2"/>
        <v>0</v>
      </c>
      <c r="J50" s="113">
        <f t="shared" si="0"/>
        <v>0</v>
      </c>
      <c r="K50" s="6"/>
      <c r="L50" s="6"/>
      <c r="M50" s="6"/>
    </row>
    <row r="51" spans="1:13" x14ac:dyDescent="0.2">
      <c r="A51" s="10"/>
      <c r="B51" s="441">
        <f>MIN!B18</f>
        <v>0</v>
      </c>
      <c r="C51" s="442">
        <f t="shared" si="1"/>
        <v>0</v>
      </c>
      <c r="D51" s="6"/>
      <c r="E51" s="127">
        <f>IF($C19=0,0,0.0032*$H$41*(('MET-D'!$C$15/5)^1.3)/((MIN!$E18/2)^1.4))</f>
        <v>0</v>
      </c>
      <c r="F51" s="52">
        <f>IF($C19=0,0,0.0032*$H$42*(('MET-D'!$C$15/5)^1.3)/((MIN!$E18/2)^1.4))</f>
        <v>0</v>
      </c>
      <c r="G51" s="113">
        <f>IF($C19=0,0,0.0032*$H$43*(('MET-D'!$C$15/5)^1.3)/((MIN!$E18/2)^1.4))</f>
        <v>0</v>
      </c>
      <c r="H51" s="10"/>
      <c r="I51" s="381">
        <f t="shared" si="2"/>
        <v>0</v>
      </c>
      <c r="J51" s="113">
        <f t="shared" si="0"/>
        <v>0</v>
      </c>
      <c r="K51" s="6"/>
      <c r="L51" s="6"/>
      <c r="M51" s="6"/>
    </row>
    <row r="52" spans="1:13" x14ac:dyDescent="0.2">
      <c r="A52" s="10"/>
      <c r="B52" s="441">
        <f>MIN!B19</f>
        <v>0</v>
      </c>
      <c r="C52" s="442">
        <f t="shared" si="1"/>
        <v>0</v>
      </c>
      <c r="D52" s="6"/>
      <c r="E52" s="127">
        <f>IF($C20=0,0,0.0032*$H$41*(('MET-D'!$C$15/5)^1.3)/((MIN!$E19/2)^1.4))</f>
        <v>0</v>
      </c>
      <c r="F52" s="52">
        <f>IF($C20=0,0,0.0032*$H$42*(('MET-D'!$C$15/5)^1.3)/((MIN!$E19/2)^1.4))</f>
        <v>0</v>
      </c>
      <c r="G52" s="113">
        <f>IF($C20=0,0,0.0032*$H$43*(('MET-D'!$C$15/5)^1.3)/((MIN!$E19/2)^1.4))</f>
        <v>0</v>
      </c>
      <c r="H52" s="10"/>
      <c r="I52" s="381">
        <f t="shared" si="2"/>
        <v>0</v>
      </c>
      <c r="J52" s="113">
        <f t="shared" si="0"/>
        <v>0</v>
      </c>
      <c r="K52" s="6"/>
      <c r="L52" s="6"/>
      <c r="M52" s="6"/>
    </row>
    <row r="53" spans="1:13" x14ac:dyDescent="0.2">
      <c r="A53" s="10"/>
      <c r="B53" s="441">
        <f>MIN!B20</f>
        <v>0</v>
      </c>
      <c r="C53" s="442">
        <f t="shared" si="1"/>
        <v>0</v>
      </c>
      <c r="D53" s="6"/>
      <c r="E53" s="127">
        <f>IF($C21=0,0,0.0032*$H$41*(('MET-D'!$C$15/5)^1.3)/((MIN!$E20/2)^1.4))</f>
        <v>0</v>
      </c>
      <c r="F53" s="52">
        <f>IF($C21=0,0,0.0032*$H$42*(('MET-D'!$C$15/5)^1.3)/((MIN!$E20/2)^1.4))</f>
        <v>0</v>
      </c>
      <c r="G53" s="113">
        <f>IF($C21=0,0,0.0032*$H$43*(('MET-D'!$C$15/5)^1.3)/((MIN!$E20/2)^1.4))</f>
        <v>0</v>
      </c>
      <c r="H53" s="10"/>
      <c r="I53" s="381">
        <f t="shared" si="2"/>
        <v>0</v>
      </c>
      <c r="J53" s="113">
        <f t="shared" si="0"/>
        <v>0</v>
      </c>
      <c r="K53" s="6"/>
      <c r="L53" s="6"/>
      <c r="M53" s="6"/>
    </row>
    <row r="54" spans="1:13" x14ac:dyDescent="0.2">
      <c r="A54" s="10"/>
      <c r="B54" s="441">
        <f>MIN!B21</f>
        <v>0</v>
      </c>
      <c r="C54" s="442">
        <f t="shared" si="1"/>
        <v>0</v>
      </c>
      <c r="D54" s="6"/>
      <c r="E54" s="127">
        <f>IF($C22=0,0,0.0032*$H$41*(('MET-D'!$C$15/5)^1.3)/((MIN!$E21/2)^1.4))</f>
        <v>0</v>
      </c>
      <c r="F54" s="52">
        <f>IF($C22=0,0,0.0032*$H$42*(('MET-D'!$C$15/5)^1.3)/((MIN!$E21/2)^1.4))</f>
        <v>0</v>
      </c>
      <c r="G54" s="113">
        <f>IF($C22=0,0,0.0032*$H$43*(('MET-D'!$C$15/5)^1.3)/((MIN!$E21/2)^1.4))</f>
        <v>0</v>
      </c>
      <c r="H54" s="10"/>
      <c r="I54" s="381">
        <f t="shared" si="2"/>
        <v>0</v>
      </c>
      <c r="J54" s="113">
        <f t="shared" si="0"/>
        <v>0</v>
      </c>
      <c r="K54" s="6"/>
      <c r="L54" s="6"/>
      <c r="M54" s="6"/>
    </row>
    <row r="55" spans="1:13" x14ac:dyDescent="0.2">
      <c r="A55" s="10"/>
      <c r="B55" s="441">
        <f>MIN!B22</f>
        <v>0</v>
      </c>
      <c r="C55" s="442">
        <f t="shared" si="1"/>
        <v>0</v>
      </c>
      <c r="D55" s="6"/>
      <c r="E55" s="127">
        <f>IF($C23=0,0,0.0032*$H$41*(('MET-D'!$C$15/5)^1.3)/((MIN!$E22/2)^1.4))</f>
        <v>0</v>
      </c>
      <c r="F55" s="52">
        <f>IF($C23=0,0,0.0032*$H$42*(('MET-D'!$C$15/5)^1.3)/((MIN!$E22/2)^1.4))</f>
        <v>0</v>
      </c>
      <c r="G55" s="113">
        <f>IF($C23=0,0,0.0032*$H$43*(('MET-D'!$C$15/5)^1.3)/((MIN!$E22/2)^1.4))</f>
        <v>0</v>
      </c>
      <c r="H55" s="10"/>
      <c r="I55" s="381">
        <f t="shared" si="2"/>
        <v>0</v>
      </c>
      <c r="J55" s="113">
        <f t="shared" si="0"/>
        <v>0</v>
      </c>
      <c r="K55" s="6"/>
      <c r="L55" s="6"/>
      <c r="M55" s="6"/>
    </row>
    <row r="56" spans="1:13" x14ac:dyDescent="0.2">
      <c r="A56" s="10"/>
      <c r="B56" s="441">
        <f>MIN!B23</f>
        <v>0</v>
      </c>
      <c r="C56" s="442">
        <f t="shared" si="1"/>
        <v>0</v>
      </c>
      <c r="D56" s="6"/>
      <c r="E56" s="127">
        <f>IF($C24=0,0,0.0032*$H$41*(('MET-D'!$C$15/5)^1.3)/((MIN!$E23/2)^1.4))</f>
        <v>0</v>
      </c>
      <c r="F56" s="52">
        <f>IF($C24=0,0,0.0032*$H$42*(('MET-D'!$C$15/5)^1.3)/((MIN!$E23/2)^1.4))</f>
        <v>0</v>
      </c>
      <c r="G56" s="113">
        <f>IF($C24=0,0,0.0032*$H$43*(('MET-D'!$C$15/5)^1.3)/((MIN!$E23/2)^1.4))</f>
        <v>0</v>
      </c>
      <c r="H56" s="10"/>
      <c r="I56" s="381">
        <f t="shared" si="2"/>
        <v>0</v>
      </c>
      <c r="J56" s="113">
        <f t="shared" si="0"/>
        <v>0</v>
      </c>
      <c r="K56" s="6"/>
      <c r="L56" s="6"/>
      <c r="M56" s="6"/>
    </row>
    <row r="57" spans="1:13" x14ac:dyDescent="0.2">
      <c r="A57" s="10"/>
      <c r="B57" s="441">
        <f>MIN!B24</f>
        <v>0</v>
      </c>
      <c r="C57" s="442">
        <f t="shared" si="1"/>
        <v>0</v>
      </c>
      <c r="D57" s="6"/>
      <c r="E57" s="127">
        <f>IF($C25=0,0,0.0032*$H$41*(('MET-D'!$C$15/5)^1.3)/((MIN!$E24/2)^1.4))</f>
        <v>0</v>
      </c>
      <c r="F57" s="52">
        <f>IF($C25=0,0,0.0032*$H$42*(('MET-D'!$C$15/5)^1.3)/((MIN!$E24/2)^1.4))</f>
        <v>0</v>
      </c>
      <c r="G57" s="113">
        <f>IF($C25=0,0,0.0032*$H$43*(('MET-D'!$C$15/5)^1.3)/((MIN!$E24/2)^1.4))</f>
        <v>0</v>
      </c>
      <c r="H57" s="10"/>
      <c r="I57" s="381">
        <f t="shared" si="2"/>
        <v>0</v>
      </c>
      <c r="J57" s="113">
        <f t="shared" si="0"/>
        <v>0</v>
      </c>
      <c r="K57" s="6"/>
      <c r="L57" s="6"/>
      <c r="M57" s="6"/>
    </row>
    <row r="58" spans="1:13" x14ac:dyDescent="0.2">
      <c r="A58" s="10"/>
      <c r="B58" s="441">
        <f>MIN!B25</f>
        <v>0</v>
      </c>
      <c r="C58" s="442">
        <f t="shared" si="1"/>
        <v>0</v>
      </c>
      <c r="D58" s="6"/>
      <c r="E58" s="127">
        <f>IF($C26=0,0,0.0032*$H$41*(('MET-D'!$C$15/5)^1.3)/((MIN!$E25/2)^1.4))</f>
        <v>0</v>
      </c>
      <c r="F58" s="52">
        <f>IF($C26=0,0,0.0032*$H$42*(('MET-D'!$C$15/5)^1.3)/((MIN!$E25/2)^1.4))</f>
        <v>0</v>
      </c>
      <c r="G58" s="113">
        <f>IF($C26=0,0,0.0032*$H$43*(('MET-D'!$C$15/5)^1.3)/((MIN!$E25/2)^1.4))</f>
        <v>0</v>
      </c>
      <c r="H58" s="10"/>
      <c r="I58" s="381">
        <f t="shared" si="2"/>
        <v>0</v>
      </c>
      <c r="J58" s="113">
        <f t="shared" si="0"/>
        <v>0</v>
      </c>
      <c r="K58" s="6"/>
      <c r="L58" s="6"/>
      <c r="M58" s="6"/>
    </row>
    <row r="59" spans="1:13" x14ac:dyDescent="0.2">
      <c r="A59" s="10"/>
      <c r="B59" s="441">
        <f>MIN!B26</f>
        <v>0</v>
      </c>
      <c r="C59" s="442">
        <f t="shared" si="1"/>
        <v>0</v>
      </c>
      <c r="D59" s="6"/>
      <c r="E59" s="127">
        <f>IF($C27=0,0,0.0032*$H$41*(('MET-D'!$C$15/5)^1.3)/((MIN!$E26/2)^1.4))</f>
        <v>0</v>
      </c>
      <c r="F59" s="52">
        <f>IF($C27=0,0,0.0032*$H$42*(('MET-D'!$C$15/5)^1.3)/((MIN!$E26/2)^1.4))</f>
        <v>0</v>
      </c>
      <c r="G59" s="113">
        <f>IF($C27=0,0,0.0032*$H$43*(('MET-D'!$C$15/5)^1.3)/((MIN!$E26/2)^1.4))</f>
        <v>0</v>
      </c>
      <c r="H59" s="10"/>
      <c r="I59" s="381">
        <f t="shared" si="2"/>
        <v>0</v>
      </c>
      <c r="J59" s="113">
        <f t="shared" si="0"/>
        <v>0</v>
      </c>
      <c r="K59" s="6"/>
      <c r="L59" s="6"/>
      <c r="M59" s="6"/>
    </row>
    <row r="60" spans="1:13" x14ac:dyDescent="0.2">
      <c r="A60" s="10"/>
      <c r="B60" s="441">
        <f>MIN!B27</f>
        <v>0</v>
      </c>
      <c r="C60" s="442">
        <f t="shared" si="1"/>
        <v>0</v>
      </c>
      <c r="D60" s="6"/>
      <c r="E60" s="127">
        <f>IF($C28=0,0,0.0032*$H$41*(('MET-D'!$C$15/5)^1.3)/((MIN!$E27/2)^1.4))</f>
        <v>0</v>
      </c>
      <c r="F60" s="52">
        <f>IF($C28=0,0,0.0032*$H$42*(('MET-D'!$C$15/5)^1.3)/((MIN!$E27/2)^1.4))</f>
        <v>0</v>
      </c>
      <c r="G60" s="113">
        <f>IF($C28=0,0,0.0032*$H$43*(('MET-D'!$C$15/5)^1.3)/((MIN!$E27/2)^1.4))</f>
        <v>0</v>
      </c>
      <c r="H60" s="10"/>
      <c r="I60" s="381">
        <f t="shared" si="2"/>
        <v>0</v>
      </c>
      <c r="J60" s="113">
        <f t="shared" si="0"/>
        <v>0</v>
      </c>
      <c r="K60" s="6"/>
      <c r="L60" s="6"/>
      <c r="M60" s="6"/>
    </row>
    <row r="61" spans="1:13" x14ac:dyDescent="0.2">
      <c r="A61" s="10"/>
      <c r="B61" s="441">
        <f>MIN!B28</f>
        <v>0</v>
      </c>
      <c r="C61" s="442">
        <f t="shared" si="1"/>
        <v>0</v>
      </c>
      <c r="D61" s="6"/>
      <c r="E61" s="127">
        <f>IF($C29=0,0,0.0032*$H$41*(('MET-D'!$C$15/5)^1.3)/((MIN!$E28/2)^1.4))</f>
        <v>0</v>
      </c>
      <c r="F61" s="52">
        <f>IF($C29=0,0,0.0032*$H$42*(('MET-D'!$C$15/5)^1.3)/((MIN!$E28/2)^1.4))</f>
        <v>0</v>
      </c>
      <c r="G61" s="113">
        <f>IF($C29=0,0,0.0032*$H$43*(('MET-D'!$C$15/5)^1.3)/((MIN!$E28/2)^1.4))</f>
        <v>0</v>
      </c>
      <c r="H61" s="10"/>
      <c r="I61" s="381">
        <f t="shared" si="2"/>
        <v>0</v>
      </c>
      <c r="J61" s="113">
        <f t="shared" si="0"/>
        <v>0</v>
      </c>
      <c r="K61" s="6"/>
      <c r="L61" s="6"/>
      <c r="M61" s="6"/>
    </row>
    <row r="62" spans="1:13" ht="13.5" thickBot="1" x14ac:dyDescent="0.25">
      <c r="A62" s="10"/>
      <c r="B62" s="441">
        <f>MIN!B29</f>
        <v>0</v>
      </c>
      <c r="C62" s="442">
        <f t="shared" si="1"/>
        <v>0</v>
      </c>
      <c r="D62" s="6"/>
      <c r="E62" s="160">
        <f>IF($C30=0,0,0.0032*$H$41*(('MET-D'!$C$15/5)^1.3)/((MIN!$E29/2)^1.4))</f>
        <v>0</v>
      </c>
      <c r="F62" s="682">
        <f>IF($C30=0,0,0.0032*$H$42*(('MET-D'!$C$15/5)^1.3)/((MIN!$E29/2)^1.4))</f>
        <v>0</v>
      </c>
      <c r="G62" s="153">
        <f>IF($C30=0,0,0.0032*$H$43*(('MET-D'!$C$15/5)^1.3)/((MIN!$E29/2)^1.4))</f>
        <v>0</v>
      </c>
      <c r="H62" s="10"/>
      <c r="I62" s="381">
        <f t="shared" si="2"/>
        <v>0</v>
      </c>
      <c r="J62" s="125">
        <f t="shared" si="0"/>
        <v>0</v>
      </c>
      <c r="K62" s="6"/>
      <c r="L62" s="6"/>
      <c r="M62" s="6"/>
    </row>
    <row r="63" spans="1:13" ht="14.25" thickTop="1" thickBot="1" x14ac:dyDescent="0.25">
      <c r="A63" s="10"/>
      <c r="B63" s="190" t="s">
        <v>645</v>
      </c>
      <c r="C63" s="678">
        <f>SUM(C48:C62)</f>
        <v>0</v>
      </c>
      <c r="D63" s="6"/>
      <c r="E63" s="683" t="e">
        <f>SUMPRODUCT($C48:$C62,E48:E62)/$C63</f>
        <v>#DIV/0!</v>
      </c>
      <c r="F63" s="663" t="e">
        <f>SUMPRODUCT($C48:$C62,F48:F62)/$C63</f>
        <v>#DIV/0!</v>
      </c>
      <c r="G63" s="681" t="e">
        <f>SUMPRODUCT($C48:$C62,G48:G62)/$C63</f>
        <v>#DIV/0!</v>
      </c>
      <c r="H63" s="10"/>
      <c r="I63" s="684" t="e">
        <f>SUMPRODUCT(C48:C62,I48:I62)/C63</f>
        <v>#DIV/0!</v>
      </c>
      <c r="J63" s="167" t="e">
        <f>SUMPRODUCT(C48:C62,J48:J62)/C63</f>
        <v>#DIV/0!</v>
      </c>
      <c r="K63" s="6"/>
      <c r="L63" s="6"/>
      <c r="M63" s="6"/>
    </row>
    <row r="64" spans="1:13" ht="14.25" thickTop="1" thickBot="1" x14ac:dyDescent="0.25">
      <c r="A64" s="10"/>
      <c r="B64" s="157" t="s">
        <v>651</v>
      </c>
      <c r="C64" s="651">
        <f>COUNTA(C48:C62)-COUNTIF(C48:C62,0)</f>
        <v>0</v>
      </c>
      <c r="D64" s="6"/>
      <c r="E64" s="6"/>
      <c r="F64" s="6"/>
      <c r="G64" s="6"/>
      <c r="H64" s="10"/>
      <c r="I64" s="10"/>
      <c r="J64" s="10"/>
      <c r="K64" s="6"/>
      <c r="L64" s="6"/>
      <c r="M64" s="6"/>
    </row>
    <row r="65" spans="1:13" ht="13.5" thickTop="1" x14ac:dyDescent="0.2">
      <c r="A65" s="10"/>
      <c r="B65" s="7"/>
      <c r="C65" s="6"/>
      <c r="D65" s="6"/>
      <c r="E65" s="6"/>
      <c r="F65" s="6"/>
      <c r="G65" s="6"/>
      <c r="H65" s="10"/>
      <c r="I65" s="10"/>
      <c r="J65" s="10"/>
      <c r="K65" s="6"/>
      <c r="L65" s="6"/>
      <c r="M65" s="6"/>
    </row>
    <row r="66" spans="1:13" ht="13.5" thickBot="1" x14ac:dyDescent="0.25">
      <c r="A66" s="10"/>
      <c r="B66" s="7"/>
      <c r="C66" s="6"/>
      <c r="D66" s="6"/>
      <c r="E66" s="6"/>
      <c r="F66" s="6"/>
      <c r="G66" s="6"/>
      <c r="H66" s="10"/>
      <c r="I66" s="10"/>
      <c r="J66" s="10"/>
      <c r="K66" s="6"/>
      <c r="L66" s="6"/>
      <c r="M66" s="6"/>
    </row>
    <row r="67" spans="1:13" ht="13.5" thickTop="1" x14ac:dyDescent="0.2">
      <c r="A67" s="10"/>
      <c r="B67" s="131" t="s">
        <v>562</v>
      </c>
      <c r="C67" s="1225" t="s">
        <v>633</v>
      </c>
      <c r="D67" s="1269"/>
      <c r="E67" s="1219" t="s">
        <v>637</v>
      </c>
      <c r="F67" s="1188"/>
      <c r="G67" s="1215"/>
      <c r="H67" s="6"/>
      <c r="I67" s="1214" t="s">
        <v>437</v>
      </c>
      <c r="J67" s="1188"/>
      <c r="K67" s="1215"/>
      <c r="L67" s="6"/>
      <c r="M67" s="6"/>
    </row>
    <row r="68" spans="1:13" ht="15" thickBot="1" x14ac:dyDescent="0.3">
      <c r="A68" s="10"/>
      <c r="B68" s="594"/>
      <c r="C68" s="541" t="s">
        <v>436</v>
      </c>
      <c r="D68" s="540" t="s">
        <v>411</v>
      </c>
      <c r="E68" s="316" t="s">
        <v>391</v>
      </c>
      <c r="F68" s="123" t="s">
        <v>599</v>
      </c>
      <c r="G68" s="124" t="s">
        <v>600</v>
      </c>
      <c r="H68" s="6"/>
      <c r="I68" s="126" t="s">
        <v>391</v>
      </c>
      <c r="J68" s="39" t="s">
        <v>599</v>
      </c>
      <c r="K68" s="112" t="s">
        <v>600</v>
      </c>
      <c r="L68" s="6"/>
      <c r="M68" s="6"/>
    </row>
    <row r="69" spans="1:13" x14ac:dyDescent="0.2">
      <c r="A69" s="10"/>
      <c r="B69" s="590">
        <f>MIN!B15</f>
        <v>0</v>
      </c>
      <c r="C69" s="591" t="str">
        <f>IF(E16 = "x", "None", IF(F16 = "x", "Water Spray", IF(H16 = "x", "Wind Screen", IF(I16 = "x",J16, "None"))))</f>
        <v>None</v>
      </c>
      <c r="D69" s="592">
        <f>IF(E16 = "x", 0, IF(F16 = "x", ((E48-(0.0032*$H$41*(('MET-D'!$C$15/5)^1.3)/(($G16/2)^1.4)))/E48)*100, IF(H16 = "x", 75, IF(I16 = "x",K16, 0))))</f>
        <v>0</v>
      </c>
      <c r="E69" s="593">
        <f t="shared" ref="E69:G83" si="3">E48*(1-$D69/100)</f>
        <v>0</v>
      </c>
      <c r="F69" s="542">
        <f t="shared" si="3"/>
        <v>0</v>
      </c>
      <c r="G69" s="543">
        <f t="shared" si="3"/>
        <v>0</v>
      </c>
      <c r="H69" s="10"/>
      <c r="I69" s="127">
        <f t="shared" ref="I69:I83" si="4">$C16*E69/2000</f>
        <v>0</v>
      </c>
      <c r="J69" s="52">
        <f t="shared" ref="J69:J83" si="5">$C16*F69/2000</f>
        <v>0</v>
      </c>
      <c r="K69" s="113">
        <f t="shared" ref="K69:K83" si="6">$C16*G69/2000</f>
        <v>0</v>
      </c>
      <c r="L69" s="6"/>
      <c r="M69" s="6"/>
    </row>
    <row r="70" spans="1:13" x14ac:dyDescent="0.2">
      <c r="A70" s="10"/>
      <c r="B70" s="441">
        <f>MIN!B16</f>
        <v>0</v>
      </c>
      <c r="C70" s="16" t="str">
        <f t="shared" ref="C70:C83" si="7">IF(E17 = "x", "None", IF(F17 = "x", "Water Spray", IF(H17 = "x", "Wind Screen", IF(I17 = "x",J17, "None"))))</f>
        <v>None</v>
      </c>
      <c r="D70" s="53">
        <f>IF(E17 = "x", 0, IF(F17 = "x", ((E49-(0.0032*$H$41*(('MET-D'!$C$15/5)^1.3)/(($G17/2)^1.4)))/E49)*100, IF(H17 = "x", 75, IF(I17 = "x",K17, 0))))</f>
        <v>0</v>
      </c>
      <c r="E70" s="158">
        <f t="shared" si="3"/>
        <v>0</v>
      </c>
      <c r="F70" s="48">
        <f t="shared" si="3"/>
        <v>0</v>
      </c>
      <c r="G70" s="138">
        <f t="shared" si="3"/>
        <v>0</v>
      </c>
      <c r="H70" s="10"/>
      <c r="I70" s="127">
        <f t="shared" si="4"/>
        <v>0</v>
      </c>
      <c r="J70" s="52">
        <f t="shared" si="5"/>
        <v>0</v>
      </c>
      <c r="K70" s="113">
        <f t="shared" si="6"/>
        <v>0</v>
      </c>
      <c r="L70" s="6"/>
      <c r="M70" s="6"/>
    </row>
    <row r="71" spans="1:13" x14ac:dyDescent="0.2">
      <c r="A71" s="10"/>
      <c r="B71" s="441">
        <f>MIN!B17</f>
        <v>0</v>
      </c>
      <c r="C71" s="16" t="str">
        <f t="shared" si="7"/>
        <v>None</v>
      </c>
      <c r="D71" s="53">
        <f>IF(E18 = "x", 0, IF(F18 = "x", ((E50-(0.0032*$H$41*(('MET-D'!$C$15/5)^1.3)/(($G18/2)^1.4)))/E50)*100, IF(H18 = "x", 75, IF(I18 = "x",K18, 0))))</f>
        <v>0</v>
      </c>
      <c r="E71" s="158">
        <f t="shared" si="3"/>
        <v>0</v>
      </c>
      <c r="F71" s="48">
        <f t="shared" si="3"/>
        <v>0</v>
      </c>
      <c r="G71" s="138">
        <f t="shared" si="3"/>
        <v>0</v>
      </c>
      <c r="H71" s="10"/>
      <c r="I71" s="127">
        <f t="shared" si="4"/>
        <v>0</v>
      </c>
      <c r="J71" s="52">
        <f t="shared" si="5"/>
        <v>0</v>
      </c>
      <c r="K71" s="113">
        <f t="shared" si="6"/>
        <v>0</v>
      </c>
      <c r="L71" s="6"/>
      <c r="M71" s="6"/>
    </row>
    <row r="72" spans="1:13" x14ac:dyDescent="0.2">
      <c r="A72" s="10"/>
      <c r="B72" s="441">
        <f>MIN!B18</f>
        <v>0</v>
      </c>
      <c r="C72" s="16" t="str">
        <f t="shared" si="7"/>
        <v>None</v>
      </c>
      <c r="D72" s="53">
        <f>IF(E19 = "x", 0, IF(F19 = "x", ((E51-(0.0032*$H$41*(('MET-D'!$C$15/5)^1.3)/(($G19/2)^1.4)))/E51)*100, IF(H19 = "x", 75, IF(I19 = "x",K19, 0))))</f>
        <v>0</v>
      </c>
      <c r="E72" s="158">
        <f t="shared" si="3"/>
        <v>0</v>
      </c>
      <c r="F72" s="48">
        <f t="shared" si="3"/>
        <v>0</v>
      </c>
      <c r="G72" s="138">
        <f t="shared" si="3"/>
        <v>0</v>
      </c>
      <c r="H72" s="10"/>
      <c r="I72" s="127">
        <f t="shared" si="4"/>
        <v>0</v>
      </c>
      <c r="J72" s="52">
        <f t="shared" si="5"/>
        <v>0</v>
      </c>
      <c r="K72" s="113">
        <f t="shared" si="6"/>
        <v>0</v>
      </c>
      <c r="L72" s="6"/>
      <c r="M72" s="6"/>
    </row>
    <row r="73" spans="1:13" x14ac:dyDescent="0.2">
      <c r="A73" s="10"/>
      <c r="B73" s="441">
        <f>MIN!B19</f>
        <v>0</v>
      </c>
      <c r="C73" s="16" t="str">
        <f t="shared" si="7"/>
        <v>None</v>
      </c>
      <c r="D73" s="53">
        <f>IF(E20 = "x", 0, IF(F20 = "x", ((E52-(0.0032*$H$41*(('MET-D'!$C$15/5)^1.3)/(($G20/2)^1.4)))/E52)*100, IF(H20 = "x", 75, IF(I20 = "x",K20, 0))))</f>
        <v>0</v>
      </c>
      <c r="E73" s="158">
        <f t="shared" si="3"/>
        <v>0</v>
      </c>
      <c r="F73" s="48">
        <f t="shared" si="3"/>
        <v>0</v>
      </c>
      <c r="G73" s="138">
        <f t="shared" si="3"/>
        <v>0</v>
      </c>
      <c r="H73" s="10"/>
      <c r="I73" s="127">
        <f t="shared" si="4"/>
        <v>0</v>
      </c>
      <c r="J73" s="52">
        <f t="shared" si="5"/>
        <v>0</v>
      </c>
      <c r="K73" s="113">
        <f t="shared" si="6"/>
        <v>0</v>
      </c>
      <c r="L73" s="6"/>
      <c r="M73" s="6"/>
    </row>
    <row r="74" spans="1:13" x14ac:dyDescent="0.2">
      <c r="A74" s="10"/>
      <c r="B74" s="441">
        <f>MIN!B20</f>
        <v>0</v>
      </c>
      <c r="C74" s="16" t="str">
        <f t="shared" si="7"/>
        <v>None</v>
      </c>
      <c r="D74" s="53">
        <f>IF(E21 = "x", 0, IF(F21 = "x", ((E53-(0.0032*$H$41*(('MET-D'!$C$15/5)^1.3)/(($G21/2)^1.4)))/E53)*100, IF(H21 = "x", 75, IF(I21 = "x",K21, 0))))</f>
        <v>0</v>
      </c>
      <c r="E74" s="158">
        <f t="shared" si="3"/>
        <v>0</v>
      </c>
      <c r="F74" s="48">
        <f t="shared" si="3"/>
        <v>0</v>
      </c>
      <c r="G74" s="138">
        <f t="shared" si="3"/>
        <v>0</v>
      </c>
      <c r="H74" s="10"/>
      <c r="I74" s="127">
        <f t="shared" si="4"/>
        <v>0</v>
      </c>
      <c r="J74" s="52">
        <f t="shared" si="5"/>
        <v>0</v>
      </c>
      <c r="K74" s="113">
        <f t="shared" si="6"/>
        <v>0</v>
      </c>
      <c r="L74" s="6"/>
      <c r="M74" s="6"/>
    </row>
    <row r="75" spans="1:13" x14ac:dyDescent="0.2">
      <c r="A75" s="10"/>
      <c r="B75" s="441">
        <f>MIN!B21</f>
        <v>0</v>
      </c>
      <c r="C75" s="16" t="str">
        <f t="shared" si="7"/>
        <v>None</v>
      </c>
      <c r="D75" s="53">
        <f>IF(E22 = "x", 0, IF(F22 = "x", ((E54-(0.0032*$H$41*(('MET-D'!$C$15/5)^1.3)/(($G22/2)^1.4)))/E54)*100, IF(H22 = "x", 75, IF(I22 = "x",K22, 0))))</f>
        <v>0</v>
      </c>
      <c r="E75" s="158">
        <f t="shared" si="3"/>
        <v>0</v>
      </c>
      <c r="F75" s="48">
        <f t="shared" si="3"/>
        <v>0</v>
      </c>
      <c r="G75" s="138">
        <f t="shared" si="3"/>
        <v>0</v>
      </c>
      <c r="H75" s="10"/>
      <c r="I75" s="127">
        <f t="shared" si="4"/>
        <v>0</v>
      </c>
      <c r="J75" s="52">
        <f t="shared" si="5"/>
        <v>0</v>
      </c>
      <c r="K75" s="113">
        <f t="shared" si="6"/>
        <v>0</v>
      </c>
      <c r="L75" s="6"/>
      <c r="M75" s="6"/>
    </row>
    <row r="76" spans="1:13" x14ac:dyDescent="0.2">
      <c r="A76" s="10"/>
      <c r="B76" s="441">
        <f>MIN!B22</f>
        <v>0</v>
      </c>
      <c r="C76" s="16" t="str">
        <f t="shared" si="7"/>
        <v>None</v>
      </c>
      <c r="D76" s="53">
        <f>IF(E23 = "x", 0, IF(F23 = "x", ((E55-(0.0032*$H$41*(('MET-D'!$C$15/5)^1.3)/(($G23/2)^1.4)))/E55)*100, IF(H23 = "x", 75, IF(I23 = "x",K23, 0))))</f>
        <v>0</v>
      </c>
      <c r="E76" s="158">
        <f t="shared" si="3"/>
        <v>0</v>
      </c>
      <c r="F76" s="48">
        <f t="shared" si="3"/>
        <v>0</v>
      </c>
      <c r="G76" s="138">
        <f t="shared" si="3"/>
        <v>0</v>
      </c>
      <c r="H76" s="10"/>
      <c r="I76" s="127">
        <f t="shared" si="4"/>
        <v>0</v>
      </c>
      <c r="J76" s="52">
        <f t="shared" si="5"/>
        <v>0</v>
      </c>
      <c r="K76" s="113">
        <f t="shared" si="6"/>
        <v>0</v>
      </c>
      <c r="L76" s="6"/>
      <c r="M76" s="6"/>
    </row>
    <row r="77" spans="1:13" x14ac:dyDescent="0.2">
      <c r="A77" s="10"/>
      <c r="B77" s="441">
        <f>MIN!B23</f>
        <v>0</v>
      </c>
      <c r="C77" s="16" t="str">
        <f t="shared" si="7"/>
        <v>None</v>
      </c>
      <c r="D77" s="53">
        <f>IF(E24 = "x", 0, IF(F24 = "x", ((E56-(0.0032*$H$41*(('MET-D'!$C$15/5)^1.3)/(($G24/2)^1.4)))/E56)*100, IF(H24 = "x", 75, IF(I24 = "x",K24, 0))))</f>
        <v>0</v>
      </c>
      <c r="E77" s="158">
        <f t="shared" si="3"/>
        <v>0</v>
      </c>
      <c r="F77" s="48">
        <f t="shared" si="3"/>
        <v>0</v>
      </c>
      <c r="G77" s="138">
        <f t="shared" si="3"/>
        <v>0</v>
      </c>
      <c r="H77" s="10"/>
      <c r="I77" s="127">
        <f t="shared" si="4"/>
        <v>0</v>
      </c>
      <c r="J77" s="52">
        <f t="shared" si="5"/>
        <v>0</v>
      </c>
      <c r="K77" s="113">
        <f t="shared" si="6"/>
        <v>0</v>
      </c>
      <c r="L77" s="6"/>
      <c r="M77" s="6"/>
    </row>
    <row r="78" spans="1:13" x14ac:dyDescent="0.2">
      <c r="A78" s="10"/>
      <c r="B78" s="441">
        <f>MIN!B24</f>
        <v>0</v>
      </c>
      <c r="C78" s="16" t="str">
        <f t="shared" si="7"/>
        <v>None</v>
      </c>
      <c r="D78" s="53">
        <f>IF(E25 = "x", 0, IF(F25 = "x", ((E57-(0.0032*$H$41*(('MET-D'!$C$15/5)^1.3)/(($G25/2)^1.4)))/E57)*100, IF(H25 = "x", 75, IF(I25 = "x",K25, 0))))</f>
        <v>0</v>
      </c>
      <c r="E78" s="158">
        <f t="shared" si="3"/>
        <v>0</v>
      </c>
      <c r="F78" s="48">
        <f t="shared" si="3"/>
        <v>0</v>
      </c>
      <c r="G78" s="138">
        <f t="shared" si="3"/>
        <v>0</v>
      </c>
      <c r="H78" s="10"/>
      <c r="I78" s="127">
        <f t="shared" si="4"/>
        <v>0</v>
      </c>
      <c r="J78" s="52">
        <f t="shared" si="5"/>
        <v>0</v>
      </c>
      <c r="K78" s="113">
        <f t="shared" si="6"/>
        <v>0</v>
      </c>
      <c r="L78" s="6"/>
      <c r="M78" s="6"/>
    </row>
    <row r="79" spans="1:13" x14ac:dyDescent="0.2">
      <c r="A79" s="10"/>
      <c r="B79" s="441">
        <f>MIN!B25</f>
        <v>0</v>
      </c>
      <c r="C79" s="16" t="str">
        <f t="shared" si="7"/>
        <v>None</v>
      </c>
      <c r="D79" s="53">
        <f>IF(E26 = "x", 0, IF(F26 = "x", ((E58-(0.0032*$H$41*(('MET-D'!$C$15/5)^1.3)/(($G26/2)^1.4)))/E58)*100, IF(H26 = "x", 75, IF(I26 = "x",K26, 0))))</f>
        <v>0</v>
      </c>
      <c r="E79" s="158">
        <f t="shared" si="3"/>
        <v>0</v>
      </c>
      <c r="F79" s="48">
        <f t="shared" si="3"/>
        <v>0</v>
      </c>
      <c r="G79" s="138">
        <f t="shared" si="3"/>
        <v>0</v>
      </c>
      <c r="H79" s="10"/>
      <c r="I79" s="127">
        <f t="shared" si="4"/>
        <v>0</v>
      </c>
      <c r="J79" s="52">
        <f t="shared" si="5"/>
        <v>0</v>
      </c>
      <c r="K79" s="113">
        <f t="shared" si="6"/>
        <v>0</v>
      </c>
      <c r="L79" s="6"/>
      <c r="M79" s="6"/>
    </row>
    <row r="80" spans="1:13" x14ac:dyDescent="0.2">
      <c r="A80" s="10"/>
      <c r="B80" s="441">
        <f>MIN!B26</f>
        <v>0</v>
      </c>
      <c r="C80" s="16" t="str">
        <f t="shared" si="7"/>
        <v>None</v>
      </c>
      <c r="D80" s="53">
        <f>IF(E27 = "x", 0, IF(F27 = "x", ((E59-(0.0032*$H$41*(('MET-D'!$C$15/5)^1.3)/(($G27/2)^1.4)))/E59)*100, IF(H27 = "x", 75, IF(I27 = "x",K27, 0))))</f>
        <v>0</v>
      </c>
      <c r="E80" s="158">
        <f t="shared" si="3"/>
        <v>0</v>
      </c>
      <c r="F80" s="48">
        <f t="shared" si="3"/>
        <v>0</v>
      </c>
      <c r="G80" s="138">
        <f t="shared" si="3"/>
        <v>0</v>
      </c>
      <c r="H80" s="10"/>
      <c r="I80" s="127">
        <f t="shared" si="4"/>
        <v>0</v>
      </c>
      <c r="J80" s="52">
        <f t="shared" si="5"/>
        <v>0</v>
      </c>
      <c r="K80" s="113">
        <f t="shared" si="6"/>
        <v>0</v>
      </c>
      <c r="L80" s="6"/>
      <c r="M80" s="6"/>
    </row>
    <row r="81" spans="1:13" x14ac:dyDescent="0.2">
      <c r="A81" s="10"/>
      <c r="B81" s="441">
        <f>MIN!B27</f>
        <v>0</v>
      </c>
      <c r="C81" s="16" t="str">
        <f t="shared" si="7"/>
        <v>None</v>
      </c>
      <c r="D81" s="53">
        <f>IF(E28 = "x", 0, IF(F28 = "x", ((E60-(0.0032*$H$41*(('MET-D'!$C$15/5)^1.3)/(($G28/2)^1.4)))/E60)*100, IF(H28 = "x", 75, IF(I28 = "x",K28, 0))))</f>
        <v>0</v>
      </c>
      <c r="E81" s="158">
        <f t="shared" si="3"/>
        <v>0</v>
      </c>
      <c r="F81" s="48">
        <f t="shared" si="3"/>
        <v>0</v>
      </c>
      <c r="G81" s="138">
        <f t="shared" si="3"/>
        <v>0</v>
      </c>
      <c r="H81" s="10"/>
      <c r="I81" s="127">
        <f t="shared" si="4"/>
        <v>0</v>
      </c>
      <c r="J81" s="52">
        <f t="shared" si="5"/>
        <v>0</v>
      </c>
      <c r="K81" s="113">
        <f t="shared" si="6"/>
        <v>0</v>
      </c>
      <c r="L81" s="6"/>
      <c r="M81" s="6"/>
    </row>
    <row r="82" spans="1:13" x14ac:dyDescent="0.2">
      <c r="A82" s="10"/>
      <c r="B82" s="441">
        <f>MIN!B28</f>
        <v>0</v>
      </c>
      <c r="C82" s="16" t="str">
        <f t="shared" si="7"/>
        <v>None</v>
      </c>
      <c r="D82" s="53">
        <f>IF(E29 = "x", 0, IF(F29 = "x", ((E61-(0.0032*$H$41*(('MET-D'!$C$15/5)^1.3)/(($G29/2)^1.4)))/E61)*100, IF(H29 = "x", 75, IF(I29 = "x",K29, 0))))</f>
        <v>0</v>
      </c>
      <c r="E82" s="158">
        <f t="shared" si="3"/>
        <v>0</v>
      </c>
      <c r="F82" s="48">
        <f t="shared" si="3"/>
        <v>0</v>
      </c>
      <c r="G82" s="138">
        <f t="shared" si="3"/>
        <v>0</v>
      </c>
      <c r="H82" s="10"/>
      <c r="I82" s="127">
        <f t="shared" si="4"/>
        <v>0</v>
      </c>
      <c r="J82" s="52">
        <f t="shared" si="5"/>
        <v>0</v>
      </c>
      <c r="K82" s="113">
        <f t="shared" si="6"/>
        <v>0</v>
      </c>
      <c r="L82" s="6"/>
      <c r="M82" s="6"/>
    </row>
    <row r="83" spans="1:13" ht="13.5" thickBot="1" x14ac:dyDescent="0.25">
      <c r="A83" s="10"/>
      <c r="B83" s="443">
        <f>MIN!B29</f>
        <v>0</v>
      </c>
      <c r="C83" s="16" t="str">
        <f t="shared" si="7"/>
        <v>None</v>
      </c>
      <c r="D83" s="679">
        <f>IF(E30 = "x", 0, IF(F30 = "x", ((E62-(0.0032*$H$41*(('MET-D'!$C$15/5)^1.3)/(($G30/2)^1.4)))/E62)*100, IF(H30 = "x", 75, IF(I30 = "x",K30, 0))))</f>
        <v>0</v>
      </c>
      <c r="E83" s="159">
        <f t="shared" si="3"/>
        <v>0</v>
      </c>
      <c r="F83" s="155">
        <f t="shared" si="3"/>
        <v>0</v>
      </c>
      <c r="G83" s="156">
        <f t="shared" si="3"/>
        <v>0</v>
      </c>
      <c r="H83" s="10"/>
      <c r="I83" s="127">
        <f t="shared" si="4"/>
        <v>0</v>
      </c>
      <c r="J83" s="52">
        <f t="shared" si="5"/>
        <v>0</v>
      </c>
      <c r="K83" s="113">
        <f t="shared" si="6"/>
        <v>0</v>
      </c>
      <c r="L83" s="6"/>
      <c r="M83" s="6"/>
    </row>
    <row r="84" spans="1:13" ht="14.25" thickTop="1" thickBot="1" x14ac:dyDescent="0.25">
      <c r="A84" s="10"/>
      <c r="B84" s="7"/>
      <c r="C84" s="157" t="s">
        <v>645</v>
      </c>
      <c r="D84" s="680" t="e">
        <f>SUMPRODUCT($C48:$C62,D69:D83)/$C63</f>
        <v>#DIV/0!</v>
      </c>
      <c r="E84" s="683" t="e">
        <f>SUMPRODUCT($C48:$C62,E69:E83)/$C63</f>
        <v>#DIV/0!</v>
      </c>
      <c r="F84" s="663" t="e">
        <f>SUMPRODUCT($C48:$C62,F69:F83)/$C63</f>
        <v>#DIV/0!</v>
      </c>
      <c r="G84" s="681" t="e">
        <f>SUMPRODUCT($C48:$C62,G69:G83)/$C63</f>
        <v>#DIV/0!</v>
      </c>
      <c r="H84" s="10"/>
      <c r="I84" s="10"/>
      <c r="J84" s="10"/>
      <c r="K84" s="6"/>
      <c r="L84" s="6"/>
      <c r="M84" s="6"/>
    </row>
    <row r="85" spans="1:13" ht="14.25" thickTop="1" thickBot="1" x14ac:dyDescent="0.25">
      <c r="A85" s="10"/>
      <c r="B85" s="7"/>
      <c r="C85" s="6"/>
      <c r="D85" s="6"/>
      <c r="E85" s="6"/>
      <c r="F85" s="6"/>
      <c r="G85" s="6"/>
      <c r="H85" s="10"/>
      <c r="I85" s="10"/>
      <c r="J85" s="10"/>
      <c r="K85" s="6"/>
      <c r="L85" s="6"/>
      <c r="M85" s="6"/>
    </row>
    <row r="86" spans="1:13" ht="14.25" thickTop="1" thickBot="1" x14ac:dyDescent="0.25">
      <c r="A86" s="10"/>
      <c r="B86" s="7"/>
      <c r="C86" s="6"/>
      <c r="D86" s="6"/>
      <c r="E86" s="6"/>
      <c r="F86" s="6"/>
      <c r="G86" s="6"/>
      <c r="H86" s="154" t="s">
        <v>645</v>
      </c>
      <c r="I86" s="652">
        <f>SUM(I69:I84)</f>
        <v>0</v>
      </c>
      <c r="J86" s="652">
        <f>SUM(J69:J84)</f>
        <v>0</v>
      </c>
      <c r="K86" s="653">
        <f>SUM(K69:K84)</f>
        <v>0</v>
      </c>
      <c r="L86" s="6"/>
      <c r="M86" s="6"/>
    </row>
    <row r="87" spans="1:13" ht="14.25" thickTop="1" thickBot="1" x14ac:dyDescent="0.25">
      <c r="A87" s="62"/>
      <c r="B87" s="62"/>
      <c r="C87" s="62"/>
      <c r="D87" s="62"/>
      <c r="E87" s="62"/>
      <c r="F87" s="62"/>
      <c r="G87" s="62"/>
      <c r="H87" s="62"/>
      <c r="I87" s="62"/>
      <c r="J87" s="62"/>
      <c r="K87" s="62"/>
      <c r="L87" s="62"/>
      <c r="M87" s="62"/>
    </row>
    <row r="88" spans="1:13" ht="13.5" thickBot="1" x14ac:dyDescent="0.25">
      <c r="A88" s="587"/>
      <c r="B88" s="419"/>
      <c r="C88" s="419"/>
      <c r="D88" s="419"/>
      <c r="E88" s="419"/>
      <c r="F88" s="419"/>
      <c r="G88" s="419"/>
      <c r="H88" s="419"/>
      <c r="I88" s="419"/>
      <c r="J88" s="419"/>
      <c r="K88" s="419"/>
      <c r="L88" s="419"/>
      <c r="M88" s="588"/>
    </row>
  </sheetData>
  <customSheetViews>
    <customSheetView guid="{AAD60760-F9D5-4652-8E0C-566433032DA7}" scale="75" showRuler="0">
      <selection sqref="A1:B1"/>
      <rowBreaks count="2" manualBreakCount="2">
        <brk id="32" max="16383" man="1"/>
        <brk id="65" max="16383" man="1"/>
      </rowBreaks>
      <pageMargins left="0.25" right="0.25" top="0.25" bottom="0.5" header="0.25" footer="0.25"/>
      <pageSetup scale="75" fitToHeight="2" orientation="landscape" r:id="rId1"/>
      <headerFooter alignWithMargins="0">
        <oddFooter>&amp;CPage &amp;P of &amp;N</oddFooter>
      </headerFooter>
    </customSheetView>
  </customSheetViews>
  <mergeCells count="24">
    <mergeCell ref="C9:G9"/>
    <mergeCell ref="H9:J9"/>
    <mergeCell ref="A34:J34"/>
    <mergeCell ref="C67:D67"/>
    <mergeCell ref="E67:G67"/>
    <mergeCell ref="I67:K67"/>
    <mergeCell ref="F14:G14"/>
    <mergeCell ref="I14:K14"/>
    <mergeCell ref="A6:D6"/>
    <mergeCell ref="E6:I6"/>
    <mergeCell ref="J6:M6"/>
    <mergeCell ref="E13:K13"/>
    <mergeCell ref="E45:G45"/>
    <mergeCell ref="I45:J45"/>
    <mergeCell ref="A8:B8"/>
    <mergeCell ref="C8:G8"/>
    <mergeCell ref="H8:J8"/>
    <mergeCell ref="A9:B9"/>
    <mergeCell ref="A1:B1"/>
    <mergeCell ref="C1:L1"/>
    <mergeCell ref="A2:B2"/>
    <mergeCell ref="C2:L2"/>
    <mergeCell ref="C3:L3"/>
    <mergeCell ref="C4:L4"/>
  </mergeCells>
  <phoneticPr fontId="0" type="noConversion"/>
  <pageMargins left="0.25" right="0.25" top="0.25" bottom="0.5" header="0.25" footer="0.25"/>
  <pageSetup scale="75" fitToHeight="2" orientation="landscape" r:id="rId2"/>
  <headerFooter alignWithMargins="0">
    <oddFooter>&amp;CPage &amp;P of &amp;N</oddFooter>
  </headerFooter>
  <rowBreaks count="2" manualBreakCount="2">
    <brk id="32" max="16383" man="1"/>
    <brk id="6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231"/>
  <sheetViews>
    <sheetView zoomScale="50" workbookViewId="0">
      <selection activeCell="B4" sqref="B4:L4"/>
    </sheetView>
  </sheetViews>
  <sheetFormatPr defaultRowHeight="15.75" x14ac:dyDescent="0.25"/>
  <cols>
    <col min="1" max="1" width="2.28515625" style="451" customWidth="1"/>
    <col min="2" max="104" width="2.42578125" style="451" customWidth="1"/>
    <col min="105" max="125" width="2.42578125" style="827" customWidth="1"/>
    <col min="126" max="126" width="2.28515625" style="827" customWidth="1"/>
    <col min="127" max="16384" width="9.140625" style="827"/>
  </cols>
  <sheetData>
    <row r="1" spans="1:125" s="448" customFormat="1" ht="35.25" x14ac:dyDescent="0.5">
      <c r="A1" s="447"/>
      <c r="B1" s="1535" t="s">
        <v>593</v>
      </c>
      <c r="C1" s="1536"/>
      <c r="D1" s="1536"/>
      <c r="E1" s="1536"/>
      <c r="F1" s="1536"/>
      <c r="G1" s="1536"/>
      <c r="H1" s="1536"/>
      <c r="I1" s="1536"/>
      <c r="J1" s="1536"/>
      <c r="K1" s="1536"/>
      <c r="L1" s="1537"/>
      <c r="M1" s="1535" t="s">
        <v>717</v>
      </c>
      <c r="N1" s="1536"/>
      <c r="O1" s="1536"/>
      <c r="P1" s="1536"/>
      <c r="Q1" s="1536"/>
      <c r="R1" s="1536"/>
      <c r="S1" s="1536"/>
      <c r="T1" s="1536"/>
      <c r="U1" s="1536"/>
      <c r="V1" s="1536"/>
      <c r="W1" s="1538"/>
      <c r="X1" s="1538"/>
      <c r="Y1" s="1538"/>
      <c r="Z1" s="1538"/>
      <c r="AA1" s="1538"/>
      <c r="AB1" s="1538"/>
      <c r="AC1" s="1538"/>
      <c r="AD1" s="1538"/>
      <c r="AE1" s="1538"/>
      <c r="AF1" s="1538"/>
      <c r="AG1" s="1538"/>
      <c r="AH1" s="1538"/>
      <c r="AI1" s="1538"/>
      <c r="AJ1" s="1538"/>
      <c r="AK1" s="1538"/>
      <c r="AL1" s="1538"/>
      <c r="AM1" s="1538"/>
      <c r="AN1" s="1538"/>
      <c r="AO1" s="1538"/>
      <c r="AP1" s="1538"/>
      <c r="AQ1" s="1538"/>
      <c r="AR1" s="1538"/>
      <c r="AS1" s="1538"/>
      <c r="AT1" s="1538"/>
      <c r="AU1" s="1538"/>
      <c r="AV1" s="1538"/>
      <c r="AW1" s="1538"/>
      <c r="AX1" s="1538"/>
      <c r="AY1" s="1538"/>
      <c r="AZ1" s="1538"/>
      <c r="BA1" s="1538"/>
      <c r="BB1" s="1538"/>
      <c r="BC1" s="1538"/>
      <c r="BD1" s="1538"/>
      <c r="BE1" s="1538"/>
      <c r="BF1" s="1538"/>
      <c r="BG1" s="1538"/>
      <c r="BH1" s="1538"/>
      <c r="BI1" s="1538"/>
      <c r="BJ1" s="1538"/>
      <c r="BK1" s="1538"/>
      <c r="BL1" s="1538"/>
      <c r="BM1" s="1538"/>
      <c r="BN1" s="1538"/>
      <c r="BO1" s="1538"/>
      <c r="BP1" s="1538"/>
      <c r="BQ1" s="1538"/>
      <c r="BR1" s="1538"/>
      <c r="BS1" s="1538"/>
      <c r="BT1" s="1538"/>
      <c r="BU1" s="1538"/>
      <c r="BV1" s="1538"/>
      <c r="BW1" s="1538"/>
      <c r="BX1" s="1538"/>
      <c r="BY1" s="1538"/>
      <c r="BZ1" s="1538"/>
      <c r="CA1" s="1538"/>
      <c r="CB1" s="1538"/>
      <c r="CC1" s="1538"/>
      <c r="CD1" s="1538"/>
      <c r="CE1" s="1538"/>
      <c r="CF1" s="1538"/>
      <c r="CG1" s="1538"/>
      <c r="CH1" s="1538"/>
      <c r="CI1" s="1538"/>
      <c r="CJ1" s="1538"/>
      <c r="CK1" s="1538"/>
      <c r="CL1" s="1538"/>
      <c r="CM1" s="1538"/>
      <c r="CN1" s="1538"/>
      <c r="CO1" s="1538"/>
      <c r="CP1" s="1538"/>
      <c r="CQ1" s="1538"/>
      <c r="CR1" s="1538"/>
      <c r="CS1" s="1538"/>
      <c r="CT1" s="1538"/>
      <c r="CU1" s="1538"/>
      <c r="CV1" s="1538"/>
      <c r="CW1" s="1538"/>
      <c r="CX1" s="1538"/>
      <c r="CY1" s="1538"/>
      <c r="CZ1" s="1538"/>
      <c r="DA1" s="1538"/>
      <c r="DB1" s="1538"/>
      <c r="DC1" s="1538"/>
      <c r="DD1" s="1538"/>
      <c r="DE1" s="1538"/>
      <c r="DF1" s="1538"/>
      <c r="DG1" s="1538"/>
      <c r="DH1" s="1538"/>
      <c r="DI1" s="1538"/>
      <c r="DJ1" s="1539"/>
      <c r="DK1" s="1526" t="s">
        <v>594</v>
      </c>
      <c r="DL1" s="1526"/>
      <c r="DM1" s="1526"/>
      <c r="DN1" s="1526"/>
      <c r="DO1" s="1526"/>
      <c r="DP1" s="1526"/>
      <c r="DQ1" s="1526"/>
      <c r="DR1" s="1526"/>
      <c r="DS1" s="1526"/>
      <c r="DT1" s="1526"/>
      <c r="DU1" s="1526"/>
    </row>
    <row r="2" spans="1:125" s="450" customFormat="1" ht="38.25" x14ac:dyDescent="0.65">
      <c r="A2" s="449"/>
      <c r="B2" s="1527" t="s">
        <v>595</v>
      </c>
      <c r="C2" s="1528"/>
      <c r="D2" s="1528"/>
      <c r="E2" s="1528"/>
      <c r="F2" s="1528"/>
      <c r="G2" s="1528"/>
      <c r="H2" s="1528"/>
      <c r="I2" s="1528"/>
      <c r="J2" s="1528"/>
      <c r="K2" s="1528"/>
      <c r="L2" s="1529"/>
      <c r="M2" s="1530" t="s">
        <v>363</v>
      </c>
      <c r="N2" s="1531"/>
      <c r="O2" s="1531"/>
      <c r="P2" s="1531"/>
      <c r="Q2" s="1531"/>
      <c r="R2" s="1531"/>
      <c r="S2" s="1531"/>
      <c r="T2" s="1531"/>
      <c r="U2" s="1531"/>
      <c r="V2" s="1531"/>
      <c r="W2" s="1532"/>
      <c r="X2" s="1532"/>
      <c r="Y2" s="1532"/>
      <c r="Z2" s="1532"/>
      <c r="AA2" s="1532"/>
      <c r="AB2" s="1532"/>
      <c r="AC2" s="1532"/>
      <c r="AD2" s="1532"/>
      <c r="AE2" s="1532"/>
      <c r="AF2" s="1532"/>
      <c r="AG2" s="1532"/>
      <c r="AH2" s="1532"/>
      <c r="AI2" s="1532"/>
      <c r="AJ2" s="1532"/>
      <c r="AK2" s="1532"/>
      <c r="AL2" s="1532"/>
      <c r="AM2" s="1532"/>
      <c r="AN2" s="1532"/>
      <c r="AO2" s="1532"/>
      <c r="AP2" s="1532"/>
      <c r="AQ2" s="1532"/>
      <c r="AR2" s="1532"/>
      <c r="AS2" s="1532"/>
      <c r="AT2" s="1532"/>
      <c r="AU2" s="1532"/>
      <c r="AV2" s="1532"/>
      <c r="AW2" s="1532"/>
      <c r="AX2" s="1532"/>
      <c r="AY2" s="1532"/>
      <c r="AZ2" s="1532"/>
      <c r="BA2" s="1532"/>
      <c r="BB2" s="1532"/>
      <c r="BC2" s="1532"/>
      <c r="BD2" s="1532"/>
      <c r="BE2" s="1532"/>
      <c r="BF2" s="1532"/>
      <c r="BG2" s="1532"/>
      <c r="BH2" s="1532"/>
      <c r="BI2" s="1532"/>
      <c r="BJ2" s="1532"/>
      <c r="BK2" s="1532"/>
      <c r="BL2" s="1532"/>
      <c r="BM2" s="1532"/>
      <c r="BN2" s="1532"/>
      <c r="BO2" s="1532"/>
      <c r="BP2" s="1532"/>
      <c r="BQ2" s="1532"/>
      <c r="BR2" s="1532"/>
      <c r="BS2" s="1532"/>
      <c r="BT2" s="1532"/>
      <c r="BU2" s="1532"/>
      <c r="BV2" s="1532"/>
      <c r="BW2" s="1532"/>
      <c r="BX2" s="1532"/>
      <c r="BY2" s="1532"/>
      <c r="BZ2" s="1532"/>
      <c r="CA2" s="1532"/>
      <c r="CB2" s="1532"/>
      <c r="CC2" s="1532"/>
      <c r="CD2" s="1532"/>
      <c r="CE2" s="1532"/>
      <c r="CF2" s="1532"/>
      <c r="CG2" s="1532"/>
      <c r="CH2" s="1532"/>
      <c r="CI2" s="1532"/>
      <c r="CJ2" s="1532"/>
      <c r="CK2" s="1532"/>
      <c r="CL2" s="1532"/>
      <c r="CM2" s="1532"/>
      <c r="CN2" s="1532"/>
      <c r="CO2" s="1532"/>
      <c r="CP2" s="1532"/>
      <c r="CQ2" s="1532"/>
      <c r="CR2" s="1532"/>
      <c r="CS2" s="1532"/>
      <c r="CT2" s="1532"/>
      <c r="CU2" s="1532"/>
      <c r="CV2" s="1532"/>
      <c r="CW2" s="1532"/>
      <c r="CX2" s="1532"/>
      <c r="CY2" s="1532"/>
      <c r="CZ2" s="1532"/>
      <c r="DA2" s="1532"/>
      <c r="DB2" s="1532"/>
      <c r="DC2" s="1532"/>
      <c r="DD2" s="1532"/>
      <c r="DE2" s="1532"/>
      <c r="DF2" s="1532"/>
      <c r="DG2" s="1532"/>
      <c r="DH2" s="1532"/>
      <c r="DI2" s="1532"/>
      <c r="DJ2" s="1533"/>
      <c r="DK2" s="1534" t="s">
        <v>596</v>
      </c>
      <c r="DL2" s="1534"/>
      <c r="DM2" s="1534"/>
      <c r="DN2" s="1534"/>
      <c r="DO2" s="1534"/>
      <c r="DP2" s="1534"/>
      <c r="DQ2" s="1534"/>
      <c r="DR2" s="1534"/>
      <c r="DS2" s="1534"/>
      <c r="DT2" s="1534"/>
      <c r="DU2" s="1534"/>
    </row>
    <row r="3" spans="1:125" s="450" customFormat="1" ht="39" thickBot="1" x14ac:dyDescent="0.7">
      <c r="A3" s="449"/>
      <c r="B3" s="1545">
        <v>20</v>
      </c>
      <c r="C3" s="1546"/>
      <c r="D3" s="1546"/>
      <c r="E3" s="1546"/>
      <c r="F3" s="1546"/>
      <c r="G3" s="1546"/>
      <c r="H3" s="1547" t="str">
        <f>FAC!B3</f>
        <v>__ __</v>
      </c>
      <c r="I3" s="1547"/>
      <c r="J3" s="1547"/>
      <c r="K3" s="1548"/>
      <c r="L3" s="1549"/>
      <c r="M3" s="1530" t="s">
        <v>101</v>
      </c>
      <c r="N3" s="1532"/>
      <c r="O3" s="1532"/>
      <c r="P3" s="1532"/>
      <c r="Q3" s="1532"/>
      <c r="R3" s="1532"/>
      <c r="S3" s="1532"/>
      <c r="T3" s="1532"/>
      <c r="U3" s="1532"/>
      <c r="V3" s="1532"/>
      <c r="W3" s="1532"/>
      <c r="X3" s="1532"/>
      <c r="Y3" s="1532"/>
      <c r="Z3" s="1532"/>
      <c r="AA3" s="1532"/>
      <c r="AB3" s="1532"/>
      <c r="AC3" s="1532"/>
      <c r="AD3" s="1532"/>
      <c r="AE3" s="1532"/>
      <c r="AF3" s="1532"/>
      <c r="AG3" s="1532"/>
      <c r="AH3" s="1532"/>
      <c r="AI3" s="1532"/>
      <c r="AJ3" s="1532"/>
      <c r="AK3" s="1532"/>
      <c r="AL3" s="1532"/>
      <c r="AM3" s="1532"/>
      <c r="AN3" s="1532"/>
      <c r="AO3" s="1532"/>
      <c r="AP3" s="1532"/>
      <c r="AQ3" s="1532"/>
      <c r="AR3" s="1532"/>
      <c r="AS3" s="1532"/>
      <c r="AT3" s="1532"/>
      <c r="AU3" s="1532"/>
      <c r="AV3" s="1532"/>
      <c r="AW3" s="1532"/>
      <c r="AX3" s="1532"/>
      <c r="AY3" s="1532"/>
      <c r="AZ3" s="1532"/>
      <c r="BA3" s="1532"/>
      <c r="BB3" s="1532"/>
      <c r="BC3" s="1532"/>
      <c r="BD3" s="1532"/>
      <c r="BE3" s="1532"/>
      <c r="BF3" s="1532"/>
      <c r="BG3" s="1532"/>
      <c r="BH3" s="1532"/>
      <c r="BI3" s="1532"/>
      <c r="BJ3" s="1532"/>
      <c r="BK3" s="1532"/>
      <c r="BL3" s="1532"/>
      <c r="BM3" s="1532"/>
      <c r="BN3" s="1532"/>
      <c r="BO3" s="1532"/>
      <c r="BP3" s="1532"/>
      <c r="BQ3" s="1532"/>
      <c r="BR3" s="1532"/>
      <c r="BS3" s="1532"/>
      <c r="BT3" s="1532"/>
      <c r="BU3" s="1532"/>
      <c r="BV3" s="1532"/>
      <c r="BW3" s="1532"/>
      <c r="BX3" s="1532"/>
      <c r="BY3" s="1532"/>
      <c r="BZ3" s="1532"/>
      <c r="CA3" s="1532"/>
      <c r="CB3" s="1532"/>
      <c r="CC3" s="1532"/>
      <c r="CD3" s="1532"/>
      <c r="CE3" s="1532"/>
      <c r="CF3" s="1532"/>
      <c r="CG3" s="1532"/>
      <c r="CH3" s="1532"/>
      <c r="CI3" s="1532"/>
      <c r="CJ3" s="1532"/>
      <c r="CK3" s="1532"/>
      <c r="CL3" s="1532"/>
      <c r="CM3" s="1532"/>
      <c r="CN3" s="1532"/>
      <c r="CO3" s="1532"/>
      <c r="CP3" s="1532"/>
      <c r="CQ3" s="1532"/>
      <c r="CR3" s="1532"/>
      <c r="CS3" s="1532"/>
      <c r="CT3" s="1532"/>
      <c r="CU3" s="1532"/>
      <c r="CV3" s="1532"/>
      <c r="CW3" s="1532"/>
      <c r="CX3" s="1532"/>
      <c r="CY3" s="1532"/>
      <c r="CZ3" s="1532"/>
      <c r="DA3" s="1532"/>
      <c r="DB3" s="1532"/>
      <c r="DC3" s="1532"/>
      <c r="DD3" s="1532"/>
      <c r="DE3" s="1532"/>
      <c r="DF3" s="1532"/>
      <c r="DG3" s="1532"/>
      <c r="DH3" s="1532"/>
      <c r="DI3" s="1532"/>
      <c r="DJ3" s="1533"/>
      <c r="DK3" s="1534" t="s">
        <v>102</v>
      </c>
      <c r="DL3" s="1534"/>
      <c r="DM3" s="1534"/>
      <c r="DN3" s="1534"/>
      <c r="DO3" s="1534"/>
      <c r="DP3" s="1534"/>
      <c r="DQ3" s="1534"/>
      <c r="DR3" s="1534"/>
      <c r="DS3" s="1534"/>
      <c r="DT3" s="1534"/>
      <c r="DU3" s="1534"/>
    </row>
    <row r="4" spans="1:125" ht="3.95" customHeight="1" thickBot="1" x14ac:dyDescent="0.3">
      <c r="B4" s="1540"/>
      <c r="C4" s="1541"/>
      <c r="D4" s="1541"/>
      <c r="E4" s="1541"/>
      <c r="F4" s="1541"/>
      <c r="G4" s="1541"/>
      <c r="H4" s="1541"/>
      <c r="I4" s="1541"/>
      <c r="J4" s="1541"/>
      <c r="K4" s="1541"/>
      <c r="L4" s="1542"/>
      <c r="M4" s="1543"/>
      <c r="N4" s="1543"/>
      <c r="O4" s="1543"/>
      <c r="P4" s="1543"/>
      <c r="Q4" s="1543"/>
      <c r="R4" s="1543"/>
      <c r="S4" s="1543"/>
      <c r="T4" s="1543"/>
      <c r="U4" s="1543"/>
      <c r="V4" s="1543"/>
      <c r="W4" s="1543"/>
      <c r="X4" s="1543"/>
      <c r="Y4" s="1543"/>
      <c r="Z4" s="1543"/>
      <c r="AA4" s="1543"/>
      <c r="AB4" s="1543"/>
      <c r="AC4" s="1543"/>
      <c r="AD4" s="1543"/>
      <c r="AE4" s="1543"/>
      <c r="AF4" s="1543"/>
      <c r="AG4" s="1543"/>
      <c r="AH4" s="1543"/>
      <c r="AI4" s="1543"/>
      <c r="AJ4" s="1543"/>
      <c r="AK4" s="1543"/>
      <c r="AL4" s="1543"/>
      <c r="AM4" s="1543"/>
      <c r="AN4" s="1543"/>
      <c r="AO4" s="1543"/>
      <c r="AP4" s="1543"/>
      <c r="AQ4" s="1543"/>
      <c r="AR4" s="1543"/>
      <c r="AS4" s="1543"/>
      <c r="AT4" s="1543"/>
      <c r="AU4" s="1543"/>
      <c r="AV4" s="1543"/>
      <c r="AW4" s="1543"/>
      <c r="AX4" s="1543"/>
      <c r="AY4" s="1543"/>
      <c r="AZ4" s="1543"/>
      <c r="BA4" s="1543"/>
      <c r="BB4" s="1543"/>
      <c r="BC4" s="1543"/>
      <c r="BD4" s="1543"/>
      <c r="BE4" s="1543"/>
      <c r="BF4" s="1543"/>
      <c r="BG4" s="1543"/>
      <c r="BH4" s="1543"/>
      <c r="BI4" s="1543"/>
      <c r="BJ4" s="1543"/>
      <c r="BK4" s="1543"/>
      <c r="BL4" s="1543"/>
      <c r="BM4" s="1543"/>
      <c r="BN4" s="1543"/>
      <c r="BO4" s="1543"/>
      <c r="BP4" s="1543"/>
      <c r="BQ4" s="1543"/>
      <c r="BR4" s="1543"/>
      <c r="BS4" s="1543"/>
      <c r="BT4" s="1543"/>
      <c r="BU4" s="1543"/>
      <c r="BV4" s="1543"/>
      <c r="BW4" s="1543"/>
      <c r="BX4" s="1543"/>
      <c r="BY4" s="1543"/>
      <c r="BZ4" s="1543"/>
      <c r="CA4" s="1543"/>
      <c r="CB4" s="1543"/>
      <c r="CC4" s="1543"/>
      <c r="CD4" s="1543"/>
      <c r="CE4" s="1543"/>
      <c r="CF4" s="1543"/>
      <c r="CG4" s="1543"/>
      <c r="CH4" s="1543"/>
      <c r="CI4" s="1543"/>
      <c r="CJ4" s="1543"/>
      <c r="CK4" s="1543"/>
      <c r="CL4" s="1543"/>
      <c r="CM4" s="1543"/>
      <c r="CN4" s="1543"/>
      <c r="CO4" s="1543"/>
      <c r="CP4" s="1543"/>
      <c r="CQ4" s="1543"/>
      <c r="CR4" s="1543"/>
      <c r="CS4" s="1543"/>
      <c r="CT4" s="1543"/>
      <c r="CU4" s="1543"/>
      <c r="CV4" s="1543"/>
      <c r="CW4" s="1543"/>
      <c r="CX4" s="1543"/>
      <c r="CY4" s="1543"/>
      <c r="CZ4" s="1543"/>
      <c r="DA4" s="1543"/>
      <c r="DB4" s="1543"/>
      <c r="DC4" s="1543"/>
      <c r="DD4" s="1543"/>
      <c r="DE4" s="1543"/>
      <c r="DF4" s="1543"/>
      <c r="DG4" s="1543"/>
      <c r="DH4" s="1543"/>
      <c r="DI4" s="1543"/>
      <c r="DJ4" s="1543"/>
      <c r="DK4" s="1544"/>
      <c r="DL4" s="1544"/>
      <c r="DM4" s="1544"/>
      <c r="DN4" s="1544"/>
      <c r="DO4" s="1544"/>
      <c r="DP4" s="1544"/>
      <c r="DQ4" s="1544"/>
      <c r="DR4" s="1544"/>
      <c r="DS4" s="1544"/>
      <c r="DT4" s="1544"/>
      <c r="DU4" s="1544"/>
    </row>
    <row r="5" spans="1:125" s="453" customFormat="1" ht="24" thickBot="1" x14ac:dyDescent="0.4">
      <c r="A5" s="452"/>
      <c r="B5" s="1513" t="s">
        <v>71</v>
      </c>
      <c r="C5" s="1514"/>
      <c r="D5" s="1514"/>
      <c r="E5" s="1514"/>
      <c r="F5" s="1514"/>
      <c r="G5" s="1514"/>
      <c r="H5" s="1514"/>
      <c r="I5" s="1514"/>
      <c r="J5" s="1514"/>
      <c r="K5" s="1514"/>
      <c r="L5" s="1514"/>
      <c r="M5" s="1514"/>
      <c r="N5" s="1514"/>
      <c r="O5" s="1514"/>
      <c r="P5" s="1514"/>
      <c r="Q5" s="1514"/>
      <c r="R5" s="1514"/>
      <c r="S5" s="1514"/>
      <c r="T5" s="1514"/>
      <c r="U5" s="1514"/>
      <c r="V5" s="1514"/>
      <c r="W5" s="1514"/>
      <c r="X5" s="1514"/>
      <c r="Y5" s="1514"/>
      <c r="Z5" s="1514"/>
      <c r="AA5" s="1514"/>
      <c r="AB5" s="1514"/>
      <c r="AC5" s="1514"/>
      <c r="AD5" s="1514"/>
      <c r="AE5" s="1514"/>
      <c r="AF5" s="1514"/>
      <c r="AG5" s="1514"/>
      <c r="AH5" s="1514"/>
      <c r="AI5" s="1514"/>
      <c r="AJ5" s="1514"/>
      <c r="AK5" s="1514"/>
      <c r="AL5" s="1514"/>
      <c r="AM5" s="1514"/>
      <c r="AN5" s="1514"/>
      <c r="AO5" s="1514"/>
      <c r="AP5" s="1514"/>
      <c r="AQ5" s="1514"/>
      <c r="AR5" s="1514"/>
      <c r="AS5" s="1514"/>
      <c r="AT5" s="1514"/>
      <c r="AU5" s="1514"/>
      <c r="AV5" s="1514"/>
      <c r="AW5" s="1514"/>
      <c r="AX5" s="1514"/>
      <c r="AY5" s="1514"/>
      <c r="AZ5" s="1514"/>
      <c r="BA5" s="1514"/>
      <c r="BB5" s="1514"/>
      <c r="BC5" s="1514"/>
      <c r="BD5" s="1514"/>
      <c r="BE5" s="1514"/>
      <c r="BF5" s="1514"/>
      <c r="BG5" s="1514"/>
      <c r="BH5" s="1514"/>
      <c r="BI5" s="1514"/>
      <c r="BJ5" s="1514"/>
      <c r="BK5" s="1514"/>
      <c r="BL5" s="1514"/>
      <c r="BM5" s="1514"/>
      <c r="BN5" s="1514"/>
      <c r="BO5" s="1514"/>
      <c r="BP5" s="1514"/>
      <c r="BQ5" s="1514"/>
      <c r="BR5" s="1514"/>
      <c r="BS5" s="1514"/>
      <c r="BT5" s="1514"/>
      <c r="BU5" s="1514"/>
      <c r="BV5" s="1514"/>
      <c r="BW5" s="1514"/>
      <c r="BX5" s="1514"/>
      <c r="BY5" s="1514"/>
      <c r="BZ5" s="1514"/>
      <c r="CA5" s="1514"/>
      <c r="CB5" s="1514"/>
      <c r="CC5" s="1514"/>
      <c r="CD5" s="1514"/>
      <c r="CE5" s="1514"/>
      <c r="CF5" s="1514"/>
      <c r="CG5" s="1514"/>
      <c r="CH5" s="1515"/>
      <c r="CI5" s="1306" t="s">
        <v>940</v>
      </c>
      <c r="CJ5" s="1307"/>
      <c r="CK5" s="1307"/>
      <c r="CL5" s="1307"/>
      <c r="CM5" s="1307"/>
      <c r="CN5" s="1307"/>
      <c r="CO5" s="1307"/>
      <c r="CP5" s="1307"/>
      <c r="CQ5" s="1307"/>
      <c r="CR5" s="1307"/>
      <c r="CS5" s="1307"/>
      <c r="CT5" s="1307"/>
      <c r="CU5" s="1307"/>
      <c r="CV5" s="1307"/>
      <c r="CW5" s="1307"/>
      <c r="CX5" s="1307"/>
      <c r="CY5" s="1307"/>
      <c r="CZ5" s="1307"/>
      <c r="DA5" s="1307"/>
      <c r="DB5" s="1307"/>
      <c r="DC5" s="1307"/>
      <c r="DD5" s="1307"/>
      <c r="DE5" s="1307"/>
      <c r="DF5" s="1307"/>
      <c r="DG5" s="1307"/>
      <c r="DH5" s="1307"/>
      <c r="DI5" s="1307"/>
      <c r="DJ5" s="1307"/>
      <c r="DK5" s="1307"/>
      <c r="DL5" s="1307"/>
      <c r="DM5" s="1307"/>
      <c r="DN5" s="1307"/>
      <c r="DO5" s="1307"/>
      <c r="DP5" s="1307"/>
      <c r="DQ5" s="1307"/>
      <c r="DR5" s="1307"/>
      <c r="DS5" s="1307"/>
      <c r="DT5" s="1307"/>
      <c r="DU5" s="1308"/>
    </row>
    <row r="6" spans="1:125" s="453" customFormat="1" ht="24" thickBot="1" x14ac:dyDescent="0.4">
      <c r="A6" s="452"/>
      <c r="B6" s="1516" t="s">
        <v>933</v>
      </c>
      <c r="C6" s="1517"/>
      <c r="D6" s="1517"/>
      <c r="E6" s="1517"/>
      <c r="F6" s="1517"/>
      <c r="G6" s="1517"/>
      <c r="H6" s="1517"/>
      <c r="I6" s="1517"/>
      <c r="J6" s="1517"/>
      <c r="K6" s="1517"/>
      <c r="L6" s="1517"/>
      <c r="M6" s="1517"/>
      <c r="N6" s="1517"/>
      <c r="O6" s="1517"/>
      <c r="P6" s="1517"/>
      <c r="Q6" s="1517"/>
      <c r="R6" s="1517"/>
      <c r="S6" s="1517"/>
      <c r="T6" s="1517"/>
      <c r="U6" s="1517"/>
      <c r="V6" s="1517"/>
      <c r="W6" s="1517"/>
      <c r="X6" s="1517"/>
      <c r="Y6" s="1517"/>
      <c r="Z6" s="1517"/>
      <c r="AA6" s="1517"/>
      <c r="AB6" s="1517"/>
      <c r="AC6" s="1517"/>
      <c r="AD6" s="1518"/>
      <c r="AE6" s="1519" t="s">
        <v>932</v>
      </c>
      <c r="AF6" s="1520"/>
      <c r="AG6" s="1520"/>
      <c r="AH6" s="1520"/>
      <c r="AI6" s="1520"/>
      <c r="AJ6" s="1520"/>
      <c r="AK6" s="1520"/>
      <c r="AL6" s="1520"/>
      <c r="AM6" s="1520"/>
      <c r="AN6" s="1520"/>
      <c r="AO6" s="1520"/>
      <c r="AP6" s="1520"/>
      <c r="AQ6" s="1520"/>
      <c r="AR6" s="1520"/>
      <c r="AS6" s="1520"/>
      <c r="AT6" s="1520"/>
      <c r="AU6" s="1520"/>
      <c r="AV6" s="1520"/>
      <c r="AW6" s="1520"/>
      <c r="AX6" s="1520"/>
      <c r="AY6" s="1520"/>
      <c r="AZ6" s="1520"/>
      <c r="BA6" s="1520"/>
      <c r="BB6" s="1520"/>
      <c r="BC6" s="1520"/>
      <c r="BD6" s="1520"/>
      <c r="BE6" s="1520"/>
      <c r="BF6" s="1520"/>
      <c r="BG6" s="1521"/>
      <c r="BH6" s="1522" t="s">
        <v>931</v>
      </c>
      <c r="BI6" s="1523"/>
      <c r="BJ6" s="1523"/>
      <c r="BK6" s="1523"/>
      <c r="BL6" s="1523"/>
      <c r="BM6" s="1523"/>
      <c r="BN6" s="1523"/>
      <c r="BO6" s="1523"/>
      <c r="BP6" s="1523"/>
      <c r="BQ6" s="1523"/>
      <c r="BR6" s="1523"/>
      <c r="BS6" s="1523"/>
      <c r="BT6" s="1523"/>
      <c r="BU6" s="1523"/>
      <c r="BV6" s="1523"/>
      <c r="BW6" s="1523"/>
      <c r="BX6" s="1523"/>
      <c r="BY6" s="1523"/>
      <c r="BZ6" s="1523"/>
      <c r="CA6" s="1523"/>
      <c r="CB6" s="1523"/>
      <c r="CC6" s="1523"/>
      <c r="CD6" s="1523"/>
      <c r="CE6" s="1523"/>
      <c r="CF6" s="1523"/>
      <c r="CG6" s="1523"/>
      <c r="CH6" s="1524"/>
      <c r="CI6" s="1298" t="s">
        <v>941</v>
      </c>
      <c r="CJ6" s="1299"/>
      <c r="CK6" s="1299"/>
      <c r="CL6" s="1299"/>
      <c r="CM6" s="1299"/>
      <c r="CN6" s="1299"/>
      <c r="CO6" s="1299"/>
      <c r="CP6" s="1299"/>
      <c r="CQ6" s="1299"/>
      <c r="CR6" s="1299"/>
      <c r="CS6" s="1299"/>
      <c r="CT6" s="1299"/>
      <c r="CU6" s="1299"/>
      <c r="CV6" s="1299"/>
      <c r="CW6" s="1299"/>
      <c r="CX6" s="1299"/>
      <c r="CY6" s="1299"/>
      <c r="CZ6" s="1299"/>
      <c r="DA6" s="1299"/>
      <c r="DB6" s="1299"/>
      <c r="DC6" s="1299"/>
      <c r="DD6" s="1299"/>
      <c r="DE6" s="1299"/>
      <c r="DF6" s="1299"/>
      <c r="DG6" s="1299"/>
      <c r="DH6" s="1299"/>
      <c r="DI6" s="1299"/>
      <c r="DJ6" s="1299"/>
      <c r="DK6" s="1299"/>
      <c r="DL6" s="1299"/>
      <c r="DM6" s="1299"/>
      <c r="DN6" s="1299"/>
      <c r="DO6" s="1299"/>
      <c r="DP6" s="1299"/>
      <c r="DQ6" s="1299"/>
      <c r="DR6" s="1299"/>
      <c r="DS6" s="1299"/>
      <c r="DT6" s="1299"/>
      <c r="DU6" s="1300"/>
    </row>
    <row r="7" spans="1:125" s="453" customFormat="1" ht="23.25" x14ac:dyDescent="0.35">
      <c r="A7" s="452"/>
      <c r="B7" s="1306" t="s">
        <v>209</v>
      </c>
      <c r="C7" s="1307"/>
      <c r="D7" s="1307"/>
      <c r="E7" s="1307"/>
      <c r="F7" s="1307"/>
      <c r="G7" s="1307"/>
      <c r="H7" s="1307"/>
      <c r="I7" s="1307"/>
      <c r="J7" s="1307"/>
      <c r="K7" s="1307"/>
      <c r="L7" s="1307"/>
      <c r="M7" s="1307"/>
      <c r="N7" s="1307"/>
      <c r="O7" s="1307"/>
      <c r="P7" s="1307"/>
      <c r="Q7" s="1307"/>
      <c r="R7" s="1307"/>
      <c r="S7" s="1307"/>
      <c r="T7" s="1307"/>
      <c r="U7" s="1307"/>
      <c r="V7" s="1307"/>
      <c r="W7" s="1307"/>
      <c r="X7" s="1307"/>
      <c r="Y7" s="1307"/>
      <c r="Z7" s="1307"/>
      <c r="AA7" s="1307"/>
      <c r="AB7" s="1307"/>
      <c r="AC7" s="1307"/>
      <c r="AD7" s="1307"/>
      <c r="AE7" s="1307"/>
      <c r="AF7" s="1307"/>
      <c r="AG7" s="1307"/>
      <c r="AH7" s="1307"/>
      <c r="AI7" s="1307"/>
      <c r="AJ7" s="1307"/>
      <c r="AK7" s="1307"/>
      <c r="AL7" s="1307"/>
      <c r="AM7" s="1307"/>
      <c r="AN7" s="1307"/>
      <c r="AO7" s="1307"/>
      <c r="AP7" s="1307"/>
      <c r="AQ7" s="1307"/>
      <c r="AR7" s="1307"/>
      <c r="AS7" s="1307"/>
      <c r="AT7" s="1307"/>
      <c r="AU7" s="1307"/>
      <c r="AV7" s="1307"/>
      <c r="AW7" s="1307"/>
      <c r="AX7" s="1307"/>
      <c r="AY7" s="1307"/>
      <c r="AZ7" s="1307"/>
      <c r="BA7" s="1307"/>
      <c r="BB7" s="1307"/>
      <c r="BC7" s="1307"/>
      <c r="BD7" s="1307"/>
      <c r="BE7" s="1307"/>
      <c r="BF7" s="1307"/>
      <c r="BG7" s="1307"/>
      <c r="BH7" s="1307"/>
      <c r="BI7" s="1307"/>
      <c r="BJ7" s="1307"/>
      <c r="BK7" s="1307"/>
      <c r="BL7" s="1307"/>
      <c r="BM7" s="1307"/>
      <c r="BN7" s="1307"/>
      <c r="BO7" s="1307"/>
      <c r="BP7" s="1307"/>
      <c r="BQ7" s="1307"/>
      <c r="BR7" s="1307"/>
      <c r="BS7" s="1307"/>
      <c r="BT7" s="1307"/>
      <c r="BU7" s="1307"/>
      <c r="BV7" s="1307"/>
      <c r="BW7" s="1307"/>
      <c r="BX7" s="1307"/>
      <c r="BY7" s="1307"/>
      <c r="BZ7" s="1307"/>
      <c r="CA7" s="1307"/>
      <c r="CB7" s="1307"/>
      <c r="CC7" s="1307"/>
      <c r="CD7" s="1307"/>
      <c r="CE7" s="1307"/>
      <c r="CF7" s="1307"/>
      <c r="CG7" s="1307"/>
      <c r="CH7" s="1308"/>
      <c r="CI7" s="1298" t="s">
        <v>942</v>
      </c>
      <c r="CJ7" s="1299"/>
      <c r="CK7" s="1299"/>
      <c r="CL7" s="1299"/>
      <c r="CM7" s="1299"/>
      <c r="CN7" s="1299"/>
      <c r="CO7" s="1299"/>
      <c r="CP7" s="1299"/>
      <c r="CQ7" s="1299"/>
      <c r="CR7" s="1299"/>
      <c r="CS7" s="1299"/>
      <c r="CT7" s="1299"/>
      <c r="CU7" s="1299"/>
      <c r="CV7" s="1299"/>
      <c r="CW7" s="1299"/>
      <c r="CX7" s="1299"/>
      <c r="CY7" s="1299"/>
      <c r="CZ7" s="1299"/>
      <c r="DA7" s="1299"/>
      <c r="DB7" s="1299"/>
      <c r="DC7" s="1299"/>
      <c r="DD7" s="1299"/>
      <c r="DE7" s="1299"/>
      <c r="DF7" s="1299"/>
      <c r="DG7" s="1299"/>
      <c r="DH7" s="1299"/>
      <c r="DI7" s="1299"/>
      <c r="DJ7" s="1299"/>
      <c r="DK7" s="1299"/>
      <c r="DL7" s="1299"/>
      <c r="DM7" s="1299"/>
      <c r="DN7" s="1299"/>
      <c r="DO7" s="1299"/>
      <c r="DP7" s="1299"/>
      <c r="DQ7" s="1299"/>
      <c r="DR7" s="1299"/>
      <c r="DS7" s="1299"/>
      <c r="DT7" s="1299"/>
      <c r="DU7" s="1300"/>
    </row>
    <row r="8" spans="1:125" s="453" customFormat="1" ht="24" thickBot="1" x14ac:dyDescent="0.4">
      <c r="A8" s="452"/>
      <c r="B8" s="1309" t="s">
        <v>943</v>
      </c>
      <c r="C8" s="1283"/>
      <c r="D8" s="1283"/>
      <c r="E8" s="1283"/>
      <c r="F8" s="1283"/>
      <c r="G8" s="1283"/>
      <c r="H8" s="1283"/>
      <c r="I8" s="1283"/>
      <c r="J8" s="1283"/>
      <c r="K8" s="1283"/>
      <c r="L8" s="1283"/>
      <c r="M8" s="1283"/>
      <c r="N8" s="1283"/>
      <c r="O8" s="1525">
        <f>FAC!C8</f>
        <v>0</v>
      </c>
      <c r="P8" s="1525"/>
      <c r="Q8" s="1525"/>
      <c r="R8" s="1525"/>
      <c r="S8" s="1525"/>
      <c r="T8" s="1525"/>
      <c r="U8" s="1525"/>
      <c r="V8" s="1525"/>
      <c r="W8" s="1525"/>
      <c r="X8" s="1525"/>
      <c r="Y8" s="1525"/>
      <c r="Z8" s="1525"/>
      <c r="AA8" s="1525"/>
      <c r="AB8" s="1525"/>
      <c r="AC8" s="1525"/>
      <c r="AD8" s="1525"/>
      <c r="AE8" s="1525"/>
      <c r="AF8" s="1525"/>
      <c r="AG8" s="1525"/>
      <c r="AH8" s="1525"/>
      <c r="AI8" s="1525"/>
      <c r="AJ8" s="1525"/>
      <c r="AK8" s="1525"/>
      <c r="AL8" s="1525"/>
      <c r="AM8" s="1525"/>
      <c r="AN8" s="1283" t="s">
        <v>944</v>
      </c>
      <c r="AO8" s="1283"/>
      <c r="AP8" s="1283"/>
      <c r="AQ8" s="1283"/>
      <c r="AR8" s="1283"/>
      <c r="AS8" s="1283"/>
      <c r="AT8" s="1283"/>
      <c r="AU8" s="1283"/>
      <c r="AV8" s="1283"/>
      <c r="AW8" s="1283"/>
      <c r="AX8" s="1283"/>
      <c r="AY8" s="1512">
        <f>FAC!K8</f>
        <v>0</v>
      </c>
      <c r="AZ8" s="1512"/>
      <c r="BA8" s="1512"/>
      <c r="BB8" s="1512"/>
      <c r="BC8" s="1512"/>
      <c r="BD8" s="1512"/>
      <c r="BE8" s="1512"/>
      <c r="BF8" s="1512"/>
      <c r="BG8" s="1283" t="s">
        <v>945</v>
      </c>
      <c r="BH8" s="1283"/>
      <c r="BI8" s="1283"/>
      <c r="BJ8" s="1283"/>
      <c r="BK8" s="1283"/>
      <c r="BL8" s="1283"/>
      <c r="BM8" s="1283"/>
      <c r="BN8" s="1283"/>
      <c r="BO8" s="1283"/>
      <c r="BP8" s="1283"/>
      <c r="BQ8" s="1283"/>
      <c r="BR8" s="1283"/>
      <c r="BS8" s="1510"/>
      <c r="BT8" s="1505"/>
      <c r="BU8" s="1506"/>
      <c r="BV8" s="1505"/>
      <c r="BW8" s="1506"/>
      <c r="BX8" s="1505"/>
      <c r="BY8" s="1506"/>
      <c r="BZ8" s="1505"/>
      <c r="CA8" s="1506"/>
      <c r="CB8" s="1505"/>
      <c r="CC8" s="1506"/>
      <c r="CD8" s="1505"/>
      <c r="CE8" s="1506"/>
      <c r="CF8" s="1505"/>
      <c r="CG8" s="1506"/>
      <c r="CH8" s="459"/>
      <c r="CI8" s="1560" t="s">
        <v>946</v>
      </c>
      <c r="CJ8" s="1290"/>
      <c r="CK8" s="1290"/>
      <c r="CL8" s="1290"/>
      <c r="CM8" s="1290"/>
      <c r="CN8" s="1290"/>
      <c r="CO8" s="1290"/>
      <c r="CP8" s="1290"/>
      <c r="CQ8" s="1290"/>
      <c r="CR8" s="1290"/>
      <c r="CS8" s="1290"/>
      <c r="CT8" s="1290"/>
      <c r="CU8" s="1290"/>
      <c r="CV8" s="1290"/>
      <c r="CW8" s="1290"/>
      <c r="CX8" s="1290"/>
      <c r="CY8" s="1290"/>
      <c r="CZ8" s="1290"/>
      <c r="DA8" s="1290"/>
      <c r="DB8" s="1290"/>
      <c r="DC8" s="1290"/>
      <c r="DD8" s="1290"/>
      <c r="DE8" s="1290"/>
      <c r="DF8" s="1290"/>
      <c r="DG8" s="1290"/>
      <c r="DH8" s="1290"/>
      <c r="DI8" s="1290"/>
      <c r="DJ8" s="1290"/>
      <c r="DK8" s="1290"/>
      <c r="DL8" s="1290"/>
      <c r="DM8" s="1290"/>
      <c r="DN8" s="1290"/>
      <c r="DO8" s="1290"/>
      <c r="DP8" s="1290"/>
      <c r="DQ8" s="1290"/>
      <c r="DR8" s="1290"/>
      <c r="DS8" s="1290"/>
      <c r="DT8" s="1290"/>
      <c r="DU8" s="1291"/>
    </row>
    <row r="9" spans="1:125" s="453" customFormat="1" ht="24" thickBot="1" x14ac:dyDescent="0.4">
      <c r="A9" s="452"/>
      <c r="B9" s="1309" t="s">
        <v>947</v>
      </c>
      <c r="C9" s="1283"/>
      <c r="D9" s="1283"/>
      <c r="E9" s="1283"/>
      <c r="F9" s="1283"/>
      <c r="G9" s="1283"/>
      <c r="H9" s="1283"/>
      <c r="I9" s="1283"/>
      <c r="J9" s="1283"/>
      <c r="K9" s="1283"/>
      <c r="L9" s="1283"/>
      <c r="M9" s="1283"/>
      <c r="N9" s="1283"/>
      <c r="O9" s="1525">
        <f>FAC!C9</f>
        <v>0</v>
      </c>
      <c r="P9" s="1525"/>
      <c r="Q9" s="1525"/>
      <c r="R9" s="1525"/>
      <c r="S9" s="1525"/>
      <c r="T9" s="1525"/>
      <c r="U9" s="1525"/>
      <c r="V9" s="1525"/>
      <c r="W9" s="1525"/>
      <c r="X9" s="1525"/>
      <c r="Y9" s="1525"/>
      <c r="Z9" s="1525"/>
      <c r="AA9" s="1525"/>
      <c r="AB9" s="1525"/>
      <c r="AC9" s="1525"/>
      <c r="AD9" s="1525"/>
      <c r="AE9" s="1525"/>
      <c r="AF9" s="1525"/>
      <c r="AG9" s="1525"/>
      <c r="AH9" s="1525"/>
      <c r="AI9" s="1525"/>
      <c r="AJ9" s="1525"/>
      <c r="AK9" s="1525"/>
      <c r="AL9" s="1525"/>
      <c r="AM9" s="1525"/>
      <c r="AN9" s="1283" t="s">
        <v>948</v>
      </c>
      <c r="AO9" s="1283"/>
      <c r="AP9" s="1283"/>
      <c r="AQ9" s="1283"/>
      <c r="AR9" s="1283"/>
      <c r="AS9" s="1283"/>
      <c r="AT9" s="1283"/>
      <c r="AU9" s="1283"/>
      <c r="AV9" s="1283"/>
      <c r="AW9" s="1283"/>
      <c r="AX9" s="1283"/>
      <c r="AY9" s="1511">
        <f>FAC!K9</f>
        <v>0</v>
      </c>
      <c r="AZ9" s="1511"/>
      <c r="BA9" s="1511"/>
      <c r="BB9" s="1511"/>
      <c r="BC9" s="1511"/>
      <c r="BD9" s="1511"/>
      <c r="BE9" s="1511"/>
      <c r="BF9" s="1511"/>
      <c r="BG9" s="1283" t="s">
        <v>949</v>
      </c>
      <c r="BH9" s="1283"/>
      <c r="BI9" s="1283"/>
      <c r="BJ9" s="1283"/>
      <c r="BK9" s="1283"/>
      <c r="BL9" s="1283"/>
      <c r="BM9" s="1283"/>
      <c r="BN9" s="1283"/>
      <c r="BO9" s="1283"/>
      <c r="BP9" s="1283"/>
      <c r="BQ9" s="1283"/>
      <c r="BR9" s="1283"/>
      <c r="BS9" s="1510"/>
      <c r="BT9" s="1507">
        <f>100000*BV8+10000*BX8+1000*BZ8+100*CB8+10*CD8+1*CF8</f>
        <v>0</v>
      </c>
      <c r="BU9" s="1508"/>
      <c r="BV9" s="1508"/>
      <c r="BW9" s="1508"/>
      <c r="BX9" s="1508"/>
      <c r="BY9" s="1508"/>
      <c r="BZ9" s="1508"/>
      <c r="CA9" s="1508"/>
      <c r="CB9" s="1508"/>
      <c r="CC9" s="1509"/>
      <c r="CD9" s="1566"/>
      <c r="CE9" s="1299"/>
      <c r="CF9" s="1299"/>
      <c r="CG9" s="1299"/>
      <c r="CH9" s="1300"/>
      <c r="CI9" s="1298" t="s">
        <v>950</v>
      </c>
      <c r="CJ9" s="1299"/>
      <c r="CK9" s="1299"/>
      <c r="CL9" s="1299"/>
      <c r="CM9" s="1299"/>
      <c r="CN9" s="1299"/>
      <c r="CO9" s="1299"/>
      <c r="CP9" s="1299"/>
      <c r="CQ9" s="1299"/>
      <c r="CR9" s="1299"/>
      <c r="CS9" s="1299"/>
      <c r="CT9" s="1299"/>
      <c r="CU9" s="1299"/>
      <c r="CV9" s="1299"/>
      <c r="CW9" s="1299"/>
      <c r="CX9" s="1299"/>
      <c r="CY9" s="1299"/>
      <c r="CZ9" s="1299"/>
      <c r="DA9" s="1299"/>
      <c r="DB9" s="1299"/>
      <c r="DC9" s="1299"/>
      <c r="DD9" s="1299"/>
      <c r="DE9" s="1299"/>
      <c r="DF9" s="1299"/>
      <c r="DG9" s="1299"/>
      <c r="DH9" s="1299"/>
      <c r="DI9" s="1299"/>
      <c r="DJ9" s="1299"/>
      <c r="DK9" s="1299"/>
      <c r="DL9" s="1299"/>
      <c r="DM9" s="1299"/>
      <c r="DN9" s="1299"/>
      <c r="DO9" s="1299"/>
      <c r="DP9" s="1299"/>
      <c r="DQ9" s="1299"/>
      <c r="DR9" s="1299"/>
      <c r="DS9" s="1299"/>
      <c r="DT9" s="1299"/>
      <c r="DU9" s="1300"/>
    </row>
    <row r="10" spans="1:125" s="453" customFormat="1" ht="25.5" customHeight="1" thickBot="1" x14ac:dyDescent="0.4">
      <c r="A10" s="452"/>
      <c r="B10" s="1309" t="s">
        <v>136</v>
      </c>
      <c r="C10" s="1283"/>
      <c r="D10" s="1283"/>
      <c r="E10" s="1283"/>
      <c r="F10" s="1283"/>
      <c r="G10" s="1283"/>
      <c r="H10" s="1283"/>
      <c r="I10" s="1283"/>
      <c r="J10" s="1283"/>
      <c r="K10" s="1283"/>
      <c r="L10" s="1283"/>
      <c r="M10" s="1283"/>
      <c r="N10" s="1283"/>
      <c r="O10" s="1641"/>
      <c r="P10" s="1641"/>
      <c r="Q10" s="1641"/>
      <c r="R10" s="1641"/>
      <c r="S10" s="1641"/>
      <c r="T10" s="1641"/>
      <c r="U10" s="1641"/>
      <c r="V10" s="1641"/>
      <c r="W10" s="1641"/>
      <c r="X10" s="1641"/>
      <c r="Y10" s="1641"/>
      <c r="Z10" s="1641"/>
      <c r="AA10" s="1641"/>
      <c r="AB10" s="1641"/>
      <c r="AC10" s="1641"/>
      <c r="AD10" s="1641"/>
      <c r="AE10" s="1641"/>
      <c r="AF10" s="1641"/>
      <c r="AG10" s="1641"/>
      <c r="AH10" s="1641"/>
      <c r="AI10" s="1641"/>
      <c r="AJ10" s="1641"/>
      <c r="AK10" s="1641"/>
      <c r="AL10" s="1641"/>
      <c r="AM10" s="1572" t="s">
        <v>951</v>
      </c>
      <c r="AN10" s="1572"/>
      <c r="AO10" s="1572"/>
      <c r="AP10" s="1572"/>
      <c r="AQ10" s="1572"/>
      <c r="AR10" s="1572"/>
      <c r="AS10" s="1572"/>
      <c r="AT10" s="1572"/>
      <c r="AU10" s="1572"/>
      <c r="AV10" s="1572"/>
      <c r="AW10" s="1572"/>
      <c r="AX10" s="1572"/>
      <c r="AY10" s="1511">
        <f>FAC!K10</f>
        <v>0</v>
      </c>
      <c r="AZ10" s="1511"/>
      <c r="BA10" s="1511"/>
      <c r="BB10" s="1511"/>
      <c r="BC10" s="1511"/>
      <c r="BD10" s="1511"/>
      <c r="BE10" s="1511"/>
      <c r="BF10" s="1511"/>
      <c r="BG10" s="1283" t="s">
        <v>952</v>
      </c>
      <c r="BH10" s="1283"/>
      <c r="BI10" s="1283"/>
      <c r="BJ10" s="1283"/>
      <c r="BK10" s="1283"/>
      <c r="BL10" s="1283"/>
      <c r="BM10" s="1283"/>
      <c r="BN10" s="1283"/>
      <c r="BO10" s="1283"/>
      <c r="BP10" s="1283"/>
      <c r="BQ10" s="1283"/>
      <c r="BR10" s="1283"/>
      <c r="BS10" s="1510"/>
      <c r="BT10" s="1569"/>
      <c r="BU10" s="1570"/>
      <c r="BV10" s="1570"/>
      <c r="BW10" s="1571"/>
      <c r="BX10" s="1567"/>
      <c r="BY10" s="1283"/>
      <c r="BZ10" s="1283"/>
      <c r="CA10" s="1283"/>
      <c r="CB10" s="1283"/>
      <c r="CC10" s="1283"/>
      <c r="CD10" s="1283"/>
      <c r="CE10" s="1283"/>
      <c r="CF10" s="1283"/>
      <c r="CG10" s="1283"/>
      <c r="CH10" s="1568"/>
      <c r="CI10" s="1298" t="s">
        <v>185</v>
      </c>
      <c r="CJ10" s="1299"/>
      <c r="CK10" s="1299"/>
      <c r="CL10" s="1299"/>
      <c r="CM10" s="1299"/>
      <c r="CN10" s="1299"/>
      <c r="CO10" s="1299"/>
      <c r="CP10" s="1299"/>
      <c r="CQ10" s="1299"/>
      <c r="CR10" s="1299"/>
      <c r="CS10" s="1299"/>
      <c r="CT10" s="1299"/>
      <c r="CU10" s="1299"/>
      <c r="CV10" s="1299"/>
      <c r="CW10" s="1299"/>
      <c r="CX10" s="1299"/>
      <c r="CY10" s="1299"/>
      <c r="CZ10" s="1299"/>
      <c r="DA10" s="1299"/>
      <c r="DB10" s="1299"/>
      <c r="DC10" s="1299"/>
      <c r="DD10" s="1299"/>
      <c r="DE10" s="1299"/>
      <c r="DF10" s="1299"/>
      <c r="DG10" s="1299"/>
      <c r="DH10" s="1299"/>
      <c r="DI10" s="1299"/>
      <c r="DJ10" s="1299"/>
      <c r="DK10" s="1299"/>
      <c r="DL10" s="1299"/>
      <c r="DM10" s="1299"/>
      <c r="DN10" s="1299"/>
      <c r="DO10" s="1299"/>
      <c r="DP10" s="1299"/>
      <c r="DQ10" s="1299"/>
      <c r="DR10" s="1299"/>
      <c r="DS10" s="1299"/>
      <c r="DT10" s="1299"/>
      <c r="DU10" s="1300"/>
    </row>
    <row r="11" spans="1:125" s="453" customFormat="1" ht="3.95" customHeight="1" thickBot="1" x14ac:dyDescent="0.4">
      <c r="A11" s="452"/>
      <c r="B11" s="1288"/>
      <c r="C11" s="1289"/>
      <c r="D11" s="1289"/>
      <c r="E11" s="1289"/>
      <c r="F11" s="1289"/>
      <c r="G11" s="1289"/>
      <c r="H11" s="1289"/>
      <c r="I11" s="1289"/>
      <c r="J11" s="1289"/>
      <c r="K11" s="1289"/>
      <c r="L11" s="1289"/>
      <c r="M11" s="1289"/>
      <c r="N11" s="1289"/>
      <c r="O11" s="1289"/>
      <c r="P11" s="1289"/>
      <c r="Q11" s="1289"/>
      <c r="R11" s="1289"/>
      <c r="S11" s="1289"/>
      <c r="T11" s="1289"/>
      <c r="U11" s="1289"/>
      <c r="V11" s="1289"/>
      <c r="W11" s="1289"/>
      <c r="X11" s="1289"/>
      <c r="Y11" s="1289"/>
      <c r="Z11" s="1289"/>
      <c r="AA11" s="1289"/>
      <c r="AB11" s="1289"/>
      <c r="AC11" s="1289"/>
      <c r="AD11" s="1289"/>
      <c r="AE11" s="1289"/>
      <c r="AF11" s="1289"/>
      <c r="AG11" s="1289"/>
      <c r="AH11" s="1289"/>
      <c r="AI11" s="1289"/>
      <c r="AJ11" s="1289"/>
      <c r="AK11" s="1289"/>
      <c r="AL11" s="1289"/>
      <c r="AM11" s="1289"/>
      <c r="AN11" s="1289"/>
      <c r="AO11" s="1289"/>
      <c r="AP11" s="1289"/>
      <c r="AQ11" s="1289"/>
      <c r="AR11" s="1289"/>
      <c r="AS11" s="1289"/>
      <c r="AT11" s="1289"/>
      <c r="AU11" s="1289"/>
      <c r="AV11" s="1289"/>
      <c r="AW11" s="1289"/>
      <c r="AX11" s="1289"/>
      <c r="AY11" s="1289"/>
      <c r="AZ11" s="1289"/>
      <c r="BA11" s="1289"/>
      <c r="BB11" s="1289"/>
      <c r="BC11" s="1289"/>
      <c r="BD11" s="1289"/>
      <c r="BE11" s="1289"/>
      <c r="BF11" s="1289"/>
      <c r="BG11" s="1289"/>
      <c r="BH11" s="1289"/>
      <c r="BI11" s="1289"/>
      <c r="BJ11" s="1289"/>
      <c r="BK11" s="1289"/>
      <c r="BL11" s="1289"/>
      <c r="BM11" s="1289"/>
      <c r="BN11" s="1289"/>
      <c r="BO11" s="1289"/>
      <c r="BP11" s="1289"/>
      <c r="BQ11" s="1289"/>
      <c r="BR11" s="1289"/>
      <c r="BS11" s="1289"/>
      <c r="BT11" s="1289"/>
      <c r="BU11" s="1289"/>
      <c r="BV11" s="1289"/>
      <c r="BW11" s="1289"/>
      <c r="BX11" s="1289"/>
      <c r="BY11" s="1289"/>
      <c r="BZ11" s="1289"/>
      <c r="CA11" s="1289"/>
      <c r="CB11" s="1289"/>
      <c r="CC11" s="1289"/>
      <c r="CD11" s="1289"/>
      <c r="CE11" s="1289"/>
      <c r="CF11" s="1289"/>
      <c r="CG11" s="1289"/>
      <c r="CH11" s="1289"/>
      <c r="CI11" s="1288"/>
      <c r="CJ11" s="1289"/>
      <c r="CK11" s="1289"/>
      <c r="CL11" s="1289"/>
      <c r="CM11" s="1289"/>
      <c r="CN11" s="1289"/>
      <c r="CO11" s="1289"/>
      <c r="CP11" s="1289"/>
      <c r="CQ11" s="1289"/>
      <c r="CR11" s="1289"/>
      <c r="CS11" s="1289"/>
      <c r="CT11" s="1289"/>
      <c r="CU11" s="1289"/>
      <c r="CV11" s="1289"/>
      <c r="CW11" s="1289"/>
      <c r="CX11" s="1289"/>
      <c r="CY11" s="1289"/>
      <c r="CZ11" s="1289"/>
      <c r="DA11" s="1289"/>
      <c r="DB11" s="1289"/>
      <c r="DC11" s="1289"/>
      <c r="DD11" s="1289"/>
      <c r="DE11" s="1289"/>
      <c r="DF11" s="1289"/>
      <c r="DG11" s="1289"/>
      <c r="DH11" s="1289"/>
      <c r="DI11" s="1289"/>
      <c r="DJ11" s="1289"/>
      <c r="DK11" s="1289"/>
      <c r="DL11" s="1289"/>
      <c r="DM11" s="1289"/>
      <c r="DN11" s="1289"/>
      <c r="DO11" s="1289"/>
      <c r="DP11" s="1289"/>
      <c r="DQ11" s="1289"/>
      <c r="DR11" s="1289"/>
      <c r="DS11" s="1289"/>
      <c r="DT11" s="1289"/>
      <c r="DU11" s="1311"/>
    </row>
    <row r="12" spans="1:125" s="453" customFormat="1" ht="23.25" x14ac:dyDescent="0.35">
      <c r="A12" s="452"/>
      <c r="B12" s="1306" t="s">
        <v>17</v>
      </c>
      <c r="C12" s="1307"/>
      <c r="D12" s="1307"/>
      <c r="E12" s="1307"/>
      <c r="F12" s="1307"/>
      <c r="G12" s="1307"/>
      <c r="H12" s="1307"/>
      <c r="I12" s="1307"/>
      <c r="J12" s="1307"/>
      <c r="K12" s="1307"/>
      <c r="L12" s="1307"/>
      <c r="M12" s="1307"/>
      <c r="N12" s="1307"/>
      <c r="O12" s="1307"/>
      <c r="P12" s="1307"/>
      <c r="Q12" s="1307"/>
      <c r="R12" s="1307"/>
      <c r="S12" s="1307"/>
      <c r="T12" s="1307"/>
      <c r="U12" s="1307"/>
      <c r="V12" s="1307"/>
      <c r="W12" s="1307"/>
      <c r="X12" s="1307"/>
      <c r="Y12" s="1307"/>
      <c r="Z12" s="1307"/>
      <c r="AA12" s="1307"/>
      <c r="AB12" s="1307"/>
      <c r="AC12" s="1307"/>
      <c r="AD12" s="1307"/>
      <c r="AE12" s="1307"/>
      <c r="AF12" s="1307"/>
      <c r="AG12" s="1307"/>
      <c r="AH12" s="1307"/>
      <c r="AI12" s="1307"/>
      <c r="AJ12" s="1307"/>
      <c r="AK12" s="1307"/>
      <c r="AL12" s="1307"/>
      <c r="AM12" s="1307"/>
      <c r="AN12" s="1307"/>
      <c r="AO12" s="1307"/>
      <c r="AP12" s="1307"/>
      <c r="AQ12" s="1307"/>
      <c r="AR12" s="1307"/>
      <c r="AS12" s="1307"/>
      <c r="AT12" s="1307"/>
      <c r="AU12" s="1307"/>
      <c r="AV12" s="1307"/>
      <c r="AW12" s="1307"/>
      <c r="AX12" s="1307"/>
      <c r="AY12" s="1307"/>
      <c r="AZ12" s="1307"/>
      <c r="BA12" s="1307"/>
      <c r="BB12" s="1307"/>
      <c r="BC12" s="1307"/>
      <c r="BD12" s="1307"/>
      <c r="BE12" s="1307"/>
      <c r="BF12" s="1307"/>
      <c r="BG12" s="1307"/>
      <c r="BH12" s="1307"/>
      <c r="BI12" s="1307"/>
      <c r="BJ12" s="1307"/>
      <c r="BK12" s="1307"/>
      <c r="BL12" s="1307"/>
      <c r="BM12" s="1307"/>
      <c r="BN12" s="1307"/>
      <c r="BO12" s="1307"/>
      <c r="BP12" s="1307"/>
      <c r="BQ12" s="1307"/>
      <c r="BR12" s="1307"/>
      <c r="BS12" s="1307"/>
      <c r="BT12" s="1307"/>
      <c r="BU12" s="1307"/>
      <c r="BV12" s="1307"/>
      <c r="BW12" s="1307"/>
      <c r="BX12" s="1307"/>
      <c r="BY12" s="1307"/>
      <c r="BZ12" s="1308"/>
      <c r="CA12" s="1288"/>
      <c r="CB12" s="1469"/>
      <c r="CC12" s="1469"/>
      <c r="CD12" s="1469"/>
      <c r="CE12" s="1469"/>
      <c r="CF12" s="1469"/>
      <c r="CG12" s="1469"/>
      <c r="CH12" s="1311"/>
      <c r="CI12" s="1288"/>
      <c r="CJ12" s="1289"/>
      <c r="CK12" s="1289"/>
      <c r="CL12" s="1289"/>
      <c r="CM12" s="1289"/>
      <c r="CN12" s="1289"/>
      <c r="CO12" s="1289"/>
      <c r="CP12" s="1289"/>
      <c r="CQ12" s="1289"/>
      <c r="CR12" s="1290" t="s">
        <v>184</v>
      </c>
      <c r="CS12" s="1290"/>
      <c r="CT12" s="1290"/>
      <c r="CU12" s="1290"/>
      <c r="CV12" s="1290"/>
      <c r="CW12" s="1290"/>
      <c r="CX12" s="1290"/>
      <c r="CY12" s="1290"/>
      <c r="CZ12" s="1290"/>
      <c r="DA12" s="1290"/>
      <c r="DB12" s="1290"/>
      <c r="DC12" s="1290"/>
      <c r="DD12" s="1290"/>
      <c r="DE12" s="1290"/>
      <c r="DF12" s="1290"/>
      <c r="DG12" s="1290"/>
      <c r="DH12" s="1290"/>
      <c r="DI12" s="1290"/>
      <c r="DJ12" s="1290"/>
      <c r="DK12" s="1290"/>
      <c r="DL12" s="1290"/>
      <c r="DM12" s="1290"/>
      <c r="DN12" s="1290"/>
      <c r="DO12" s="1290"/>
      <c r="DP12" s="1290"/>
      <c r="DQ12" s="1290"/>
      <c r="DR12" s="1290"/>
      <c r="DS12" s="1290"/>
      <c r="DT12" s="1290"/>
      <c r="DU12" s="1291"/>
    </row>
    <row r="13" spans="1:125" s="453" customFormat="1" ht="23.25" x14ac:dyDescent="0.35">
      <c r="A13" s="452"/>
      <c r="B13" s="1309" t="s">
        <v>953</v>
      </c>
      <c r="C13" s="1283"/>
      <c r="D13" s="1283"/>
      <c r="E13" s="1283"/>
      <c r="F13" s="1283"/>
      <c r="G13" s="1283"/>
      <c r="H13" s="1283"/>
      <c r="I13" s="1283"/>
      <c r="J13" s="1283"/>
      <c r="K13" s="1459">
        <v>11</v>
      </c>
      <c r="L13" s="1459"/>
      <c r="M13" s="1459"/>
      <c r="N13" s="1459"/>
      <c r="O13" s="1459"/>
      <c r="P13" s="1283" t="s">
        <v>954</v>
      </c>
      <c r="Q13" s="1283"/>
      <c r="R13" s="1283"/>
      <c r="S13" s="1283"/>
      <c r="T13" s="1283"/>
      <c r="U13" s="1283"/>
      <c r="V13" s="1283"/>
      <c r="W13" s="1283"/>
      <c r="X13" s="1283"/>
      <c r="Y13" s="1283"/>
      <c r="Z13" s="1283"/>
      <c r="AA13" s="1283"/>
      <c r="AB13" s="1283"/>
      <c r="AC13" s="1283"/>
      <c r="AD13" s="1283"/>
      <c r="AE13" s="1510"/>
      <c r="AF13" s="1503"/>
      <c r="AG13" s="1504"/>
      <c r="AH13" s="1503"/>
      <c r="AI13" s="1504"/>
      <c r="AJ13" s="1503"/>
      <c r="AK13" s="1504"/>
      <c r="AL13" s="484" t="s">
        <v>955</v>
      </c>
      <c r="AM13" s="1503"/>
      <c r="AN13" s="1504"/>
      <c r="AO13" s="1503"/>
      <c r="AP13" s="1504"/>
      <c r="AQ13" s="1503"/>
      <c r="AR13" s="1504"/>
      <c r="AS13" s="1567" t="s">
        <v>956</v>
      </c>
      <c r="AT13" s="1283"/>
      <c r="AU13" s="1283"/>
      <c r="AV13" s="1283"/>
      <c r="AW13" s="1283"/>
      <c r="AX13" s="1283"/>
      <c r="AY13" s="1283"/>
      <c r="AZ13" s="1283"/>
      <c r="BA13" s="1283"/>
      <c r="BB13" s="1283"/>
      <c r="BC13" s="1283"/>
      <c r="BD13" s="1283"/>
      <c r="BE13" s="1283"/>
      <c r="BF13" s="1283"/>
      <c r="BG13" s="1283"/>
      <c r="BH13" s="1283"/>
      <c r="BI13" s="1510"/>
      <c r="BJ13" s="1503"/>
      <c r="BK13" s="1504"/>
      <c r="BL13" s="1503"/>
      <c r="BM13" s="1504"/>
      <c r="BN13" s="1503"/>
      <c r="BO13" s="1504"/>
      <c r="BP13" s="1503"/>
      <c r="BQ13" s="1504"/>
      <c r="BR13" s="484" t="s">
        <v>955</v>
      </c>
      <c r="BS13" s="1503"/>
      <c r="BT13" s="1504"/>
      <c r="BU13" s="1503"/>
      <c r="BV13" s="1504"/>
      <c r="BW13" s="1503"/>
      <c r="BX13" s="1504"/>
      <c r="BY13" s="1463"/>
      <c r="BZ13" s="1311"/>
      <c r="CA13" s="1288"/>
      <c r="CB13" s="1469"/>
      <c r="CC13" s="1469"/>
      <c r="CD13" s="1469"/>
      <c r="CE13" s="1469"/>
      <c r="CF13" s="1469"/>
      <c r="CG13" s="1469"/>
      <c r="CH13" s="1311"/>
      <c r="CI13" s="1298" t="s">
        <v>197</v>
      </c>
      <c r="CJ13" s="1299"/>
      <c r="CK13" s="1299"/>
      <c r="CL13" s="1299"/>
      <c r="CM13" s="1299"/>
      <c r="CN13" s="1299"/>
      <c r="CO13" s="1299"/>
      <c r="CP13" s="1299"/>
      <c r="CQ13" s="1299"/>
      <c r="CR13" s="1299"/>
      <c r="CS13" s="1299"/>
      <c r="CT13" s="1299"/>
      <c r="CU13" s="1299"/>
      <c r="CV13" s="1299"/>
      <c r="CW13" s="1299"/>
      <c r="CX13" s="1299"/>
      <c r="CY13" s="1299"/>
      <c r="CZ13" s="1299"/>
      <c r="DA13" s="1299"/>
      <c r="DB13" s="1299"/>
      <c r="DC13" s="1299"/>
      <c r="DD13" s="1299"/>
      <c r="DE13" s="1299"/>
      <c r="DF13" s="1299"/>
      <c r="DG13" s="1299"/>
      <c r="DH13" s="1299"/>
      <c r="DI13" s="1299"/>
      <c r="DJ13" s="1299"/>
      <c r="DK13" s="1299"/>
      <c r="DL13" s="1299"/>
      <c r="DM13" s="1299"/>
      <c r="DN13" s="1299"/>
      <c r="DO13" s="1299"/>
      <c r="DP13" s="1299"/>
      <c r="DQ13" s="1299"/>
      <c r="DR13" s="1299"/>
      <c r="DS13" s="1299"/>
      <c r="DT13" s="1299"/>
      <c r="DU13" s="1300"/>
    </row>
    <row r="14" spans="1:125" s="453" customFormat="1" ht="23.25" x14ac:dyDescent="0.35">
      <c r="A14" s="452"/>
      <c r="B14" s="1309" t="s">
        <v>957</v>
      </c>
      <c r="C14" s="1283"/>
      <c r="D14" s="1283"/>
      <c r="E14" s="1283"/>
      <c r="F14" s="1283"/>
      <c r="G14" s="1283"/>
      <c r="H14" s="1283"/>
      <c r="I14" s="1283"/>
      <c r="J14" s="1283"/>
      <c r="K14" s="1283"/>
      <c r="L14" s="1283"/>
      <c r="M14" s="1283"/>
      <c r="N14" s="1283"/>
      <c r="O14" s="1283"/>
      <c r="P14" s="1283"/>
      <c r="Q14" s="1510"/>
      <c r="R14" s="1503"/>
      <c r="S14" s="1504"/>
      <c r="T14" s="1503"/>
      <c r="U14" s="1504"/>
      <c r="V14" s="484" t="s">
        <v>955</v>
      </c>
      <c r="W14" s="1503"/>
      <c r="X14" s="1504"/>
      <c r="Y14" s="1503"/>
      <c r="Z14" s="1504"/>
      <c r="AA14" s="1503"/>
      <c r="AB14" s="1504"/>
      <c r="AC14" s="1503"/>
      <c r="AD14" s="1504"/>
      <c r="AE14" s="1567" t="s">
        <v>958</v>
      </c>
      <c r="AF14" s="1283"/>
      <c r="AG14" s="1283"/>
      <c r="AH14" s="1283"/>
      <c r="AI14" s="1283"/>
      <c r="AJ14" s="1283"/>
      <c r="AK14" s="1283"/>
      <c r="AL14" s="1283"/>
      <c r="AM14" s="1283"/>
      <c r="AN14" s="1283"/>
      <c r="AO14" s="1283"/>
      <c r="AP14" s="1283"/>
      <c r="AQ14" s="1283"/>
      <c r="AR14" s="1283"/>
      <c r="AS14" s="1283"/>
      <c r="AT14" s="1283"/>
      <c r="AU14" s="1283"/>
      <c r="AV14" s="1283"/>
      <c r="AW14" s="1510"/>
      <c r="AX14" s="1503"/>
      <c r="AY14" s="1504"/>
      <c r="AZ14" s="1503"/>
      <c r="BA14" s="1504"/>
      <c r="BB14" s="1503"/>
      <c r="BC14" s="1504"/>
      <c r="BD14" s="484" t="s">
        <v>955</v>
      </c>
      <c r="BE14" s="1503"/>
      <c r="BF14" s="1504"/>
      <c r="BG14" s="1503"/>
      <c r="BH14" s="1504"/>
      <c r="BI14" s="1503"/>
      <c r="BJ14" s="1504"/>
      <c r="BK14" s="1503"/>
      <c r="BL14" s="1504"/>
      <c r="BM14" s="1463"/>
      <c r="BN14" s="1289"/>
      <c r="BO14" s="1289"/>
      <c r="BP14" s="1289"/>
      <c r="BQ14" s="1289"/>
      <c r="BR14" s="1289"/>
      <c r="BS14" s="1289"/>
      <c r="BT14" s="1289"/>
      <c r="BU14" s="1289"/>
      <c r="BV14" s="1289"/>
      <c r="BW14" s="1289"/>
      <c r="BX14" s="1289"/>
      <c r="BY14" s="1289"/>
      <c r="BZ14" s="1311"/>
      <c r="CA14" s="1288"/>
      <c r="CB14" s="1469"/>
      <c r="CC14" s="1469"/>
      <c r="CD14" s="1469"/>
      <c r="CE14" s="1469"/>
      <c r="CF14" s="1469"/>
      <c r="CG14" s="1469"/>
      <c r="CH14" s="1311"/>
      <c r="CI14" s="1298"/>
      <c r="CJ14" s="1299"/>
      <c r="CK14" s="1299"/>
      <c r="CL14" s="1299"/>
      <c r="CM14" s="1299"/>
      <c r="CN14" s="1299"/>
      <c r="CO14" s="1299"/>
      <c r="CP14" s="1299"/>
      <c r="CQ14" s="1299"/>
      <c r="CR14" s="1299"/>
      <c r="CS14" s="1299"/>
      <c r="CT14" s="1299"/>
      <c r="CU14" s="1299"/>
      <c r="CV14" s="1299"/>
      <c r="CW14" s="1299"/>
      <c r="CX14" s="1299"/>
      <c r="CY14" s="1299"/>
      <c r="CZ14" s="1299"/>
      <c r="DA14" s="1299"/>
      <c r="DB14" s="1299"/>
      <c r="DC14" s="1299"/>
      <c r="DD14" s="1299"/>
      <c r="DE14" s="1299"/>
      <c r="DF14" s="1299"/>
      <c r="DG14" s="1299"/>
      <c r="DH14" s="1299"/>
      <c r="DI14" s="1299"/>
      <c r="DJ14" s="1299"/>
      <c r="DK14" s="1299"/>
      <c r="DL14" s="1299"/>
      <c r="DM14" s="1299"/>
      <c r="DN14" s="1299"/>
      <c r="DO14" s="1299"/>
      <c r="DP14" s="1299"/>
      <c r="DQ14" s="1299"/>
      <c r="DR14" s="1299"/>
      <c r="DS14" s="1299"/>
      <c r="DT14" s="1299"/>
      <c r="DU14" s="1300"/>
    </row>
    <row r="15" spans="1:125" s="453" customFormat="1" ht="3.95" customHeight="1" thickBot="1" x14ac:dyDescent="0.4">
      <c r="A15" s="452"/>
      <c r="B15" s="1573"/>
      <c r="C15" s="1574"/>
      <c r="D15" s="1574"/>
      <c r="E15" s="1574"/>
      <c r="F15" s="1574"/>
      <c r="G15" s="1574"/>
      <c r="H15" s="1574"/>
      <c r="I15" s="1574"/>
      <c r="J15" s="1574"/>
      <c r="K15" s="1574"/>
      <c r="L15" s="1574"/>
      <c r="M15" s="1574"/>
      <c r="N15" s="1574"/>
      <c r="O15" s="1574"/>
      <c r="P15" s="1574"/>
      <c r="Q15" s="1574"/>
      <c r="R15" s="1574"/>
      <c r="S15" s="1574"/>
      <c r="T15" s="1574"/>
      <c r="U15" s="1574"/>
      <c r="V15" s="1574"/>
      <c r="W15" s="1574"/>
      <c r="X15" s="1574"/>
      <c r="Y15" s="1574"/>
      <c r="Z15" s="1574"/>
      <c r="AA15" s="1574"/>
      <c r="AB15" s="1574"/>
      <c r="AC15" s="1574"/>
      <c r="AD15" s="1574"/>
      <c r="AE15" s="1574"/>
      <c r="AF15" s="1574"/>
      <c r="AG15" s="1574"/>
      <c r="AH15" s="1574"/>
      <c r="AI15" s="1574"/>
      <c r="AJ15" s="1574"/>
      <c r="AK15" s="1574"/>
      <c r="AL15" s="1574"/>
      <c r="AM15" s="1574"/>
      <c r="AN15" s="1574"/>
      <c r="AO15" s="1574"/>
      <c r="AP15" s="1574"/>
      <c r="AQ15" s="1574"/>
      <c r="AR15" s="1574"/>
      <c r="AS15" s="1574"/>
      <c r="AT15" s="1574"/>
      <c r="AU15" s="1574"/>
      <c r="AV15" s="1574"/>
      <c r="AW15" s="1574"/>
      <c r="AX15" s="1574"/>
      <c r="AY15" s="1574"/>
      <c r="AZ15" s="1574"/>
      <c r="BA15" s="1574"/>
      <c r="BB15" s="1574"/>
      <c r="BC15" s="1574"/>
      <c r="BD15" s="1574"/>
      <c r="BE15" s="1574"/>
      <c r="BF15" s="1574"/>
      <c r="BG15" s="1574"/>
      <c r="BH15" s="1574"/>
      <c r="BI15" s="1574"/>
      <c r="BJ15" s="1574"/>
      <c r="BK15" s="1574"/>
      <c r="BL15" s="1574"/>
      <c r="BM15" s="1574"/>
      <c r="BN15" s="1574"/>
      <c r="BO15" s="1574"/>
      <c r="BP15" s="1574"/>
      <c r="BQ15" s="1574"/>
      <c r="BR15" s="1574"/>
      <c r="BS15" s="1574"/>
      <c r="BT15" s="1574"/>
      <c r="BU15" s="1574"/>
      <c r="BV15" s="1574"/>
      <c r="BW15" s="1574"/>
      <c r="BX15" s="1574"/>
      <c r="BY15" s="1574"/>
      <c r="BZ15" s="1574"/>
      <c r="CA15" s="1574"/>
      <c r="CB15" s="1574"/>
      <c r="CC15" s="1574"/>
      <c r="CD15" s="1574"/>
      <c r="CE15" s="1574"/>
      <c r="CF15" s="1574"/>
      <c r="CG15" s="1574"/>
      <c r="CH15" s="1575"/>
      <c r="CI15" s="1573"/>
      <c r="CJ15" s="1574"/>
      <c r="CK15" s="1574"/>
      <c r="CL15" s="1574"/>
      <c r="CM15" s="1574"/>
      <c r="CN15" s="1574"/>
      <c r="CO15" s="1574"/>
      <c r="CP15" s="1574"/>
      <c r="CQ15" s="1574"/>
      <c r="CR15" s="1574"/>
      <c r="CS15" s="1574"/>
      <c r="CT15" s="1574"/>
      <c r="CU15" s="1574"/>
      <c r="CV15" s="1574"/>
      <c r="CW15" s="1574"/>
      <c r="CX15" s="1574"/>
      <c r="CY15" s="1574"/>
      <c r="CZ15" s="1574"/>
      <c r="DA15" s="1574"/>
      <c r="DB15" s="1574"/>
      <c r="DC15" s="1574"/>
      <c r="DD15" s="1574"/>
      <c r="DE15" s="1574"/>
      <c r="DF15" s="1574"/>
      <c r="DG15" s="1574"/>
      <c r="DH15" s="1574"/>
      <c r="DI15" s="1574"/>
      <c r="DJ15" s="1574"/>
      <c r="DK15" s="1574"/>
      <c r="DL15" s="1574"/>
      <c r="DM15" s="1574"/>
      <c r="DN15" s="1574"/>
      <c r="DO15" s="1574"/>
      <c r="DP15" s="1574"/>
      <c r="DQ15" s="1574"/>
      <c r="DR15" s="1574"/>
      <c r="DS15" s="1574"/>
      <c r="DT15" s="1574"/>
      <c r="DU15" s="1575"/>
    </row>
    <row r="16" spans="1:125" s="453" customFormat="1" ht="23.25" x14ac:dyDescent="0.35">
      <c r="A16" s="452"/>
      <c r="B16" s="1306" t="s">
        <v>959</v>
      </c>
      <c r="C16" s="1307"/>
      <c r="D16" s="1307"/>
      <c r="E16" s="1307"/>
      <c r="F16" s="1307"/>
      <c r="G16" s="1307"/>
      <c r="H16" s="1307"/>
      <c r="I16" s="1307"/>
      <c r="J16" s="1307"/>
      <c r="K16" s="1307"/>
      <c r="L16" s="1307"/>
      <c r="M16" s="1307"/>
      <c r="N16" s="1307"/>
      <c r="O16" s="1307"/>
      <c r="P16" s="1307"/>
      <c r="Q16" s="1307"/>
      <c r="R16" s="1308"/>
      <c r="S16" s="1306" t="s">
        <v>960</v>
      </c>
      <c r="T16" s="1307"/>
      <c r="U16" s="1307"/>
      <c r="V16" s="1307"/>
      <c r="W16" s="1307"/>
      <c r="X16" s="1307"/>
      <c r="Y16" s="1307"/>
      <c r="Z16" s="1307"/>
      <c r="AA16" s="1307"/>
      <c r="AB16" s="1307"/>
      <c r="AC16" s="1307"/>
      <c r="AD16" s="1307"/>
      <c r="AE16" s="1307"/>
      <c r="AF16" s="1307"/>
      <c r="AG16" s="1307"/>
      <c r="AH16" s="1307"/>
      <c r="AI16" s="1307"/>
      <c r="AJ16" s="1307"/>
      <c r="AK16" s="1307"/>
      <c r="AL16" s="1307"/>
      <c r="AM16" s="1307"/>
      <c r="AN16" s="1307"/>
      <c r="AO16" s="1307"/>
      <c r="AP16" s="1307"/>
      <c r="AQ16" s="1307"/>
      <c r="AR16" s="1307"/>
      <c r="AS16" s="1307"/>
      <c r="AT16" s="1307"/>
      <c r="AU16" s="1307"/>
      <c r="AV16" s="1307"/>
      <c r="AW16" s="1307"/>
      <c r="AX16" s="1307"/>
      <c r="AY16" s="1308"/>
      <c r="AZ16" s="1306" t="s">
        <v>961</v>
      </c>
      <c r="BA16" s="1307"/>
      <c r="BB16" s="1307"/>
      <c r="BC16" s="1307"/>
      <c r="BD16" s="1307"/>
      <c r="BE16" s="1307"/>
      <c r="BF16" s="1307"/>
      <c r="BG16" s="1307"/>
      <c r="BH16" s="1307"/>
      <c r="BI16" s="1307"/>
      <c r="BJ16" s="1307"/>
      <c r="BK16" s="1307"/>
      <c r="BL16" s="1307"/>
      <c r="BM16" s="1307"/>
      <c r="BN16" s="1307"/>
      <c r="BO16" s="1307"/>
      <c r="BP16" s="1308"/>
      <c r="BQ16" s="1306" t="s">
        <v>962</v>
      </c>
      <c r="BR16" s="1307"/>
      <c r="BS16" s="1307"/>
      <c r="BT16" s="1307"/>
      <c r="BU16" s="1307"/>
      <c r="BV16" s="1307"/>
      <c r="BW16" s="1307"/>
      <c r="BX16" s="1307"/>
      <c r="BY16" s="1307"/>
      <c r="BZ16" s="1307"/>
      <c r="CA16" s="1307"/>
      <c r="CB16" s="1307"/>
      <c r="CC16" s="1307"/>
      <c r="CD16" s="1307"/>
      <c r="CE16" s="1307"/>
      <c r="CF16" s="1307"/>
      <c r="CG16" s="1307"/>
      <c r="CH16" s="1307"/>
      <c r="CI16" s="1307"/>
      <c r="CJ16" s="1307"/>
      <c r="CK16" s="1307"/>
      <c r="CL16" s="1308"/>
      <c r="CM16" s="1306" t="s">
        <v>376</v>
      </c>
      <c r="CN16" s="1307"/>
      <c r="CO16" s="1307"/>
      <c r="CP16" s="1307"/>
      <c r="CQ16" s="1307"/>
      <c r="CR16" s="1307"/>
      <c r="CS16" s="1307"/>
      <c r="CT16" s="1307"/>
      <c r="CU16" s="1307"/>
      <c r="CV16" s="1307"/>
      <c r="CW16" s="1307"/>
      <c r="CX16" s="1307"/>
      <c r="CY16" s="1307"/>
      <c r="CZ16" s="1307"/>
      <c r="DA16" s="1307"/>
      <c r="DB16" s="1307"/>
      <c r="DC16" s="1307"/>
      <c r="DD16" s="1307"/>
      <c r="DE16" s="1307"/>
      <c r="DF16" s="1307"/>
      <c r="DG16" s="1307"/>
      <c r="DH16" s="1307"/>
      <c r="DI16" s="1307"/>
      <c r="DJ16" s="1307"/>
      <c r="DK16" s="1307"/>
      <c r="DL16" s="1307"/>
      <c r="DM16" s="1307"/>
      <c r="DN16" s="1307"/>
      <c r="DO16" s="1307"/>
      <c r="DP16" s="1307"/>
      <c r="DQ16" s="1307"/>
      <c r="DR16" s="1307"/>
      <c r="DS16" s="1307"/>
      <c r="DT16" s="1307"/>
      <c r="DU16" s="1308"/>
    </row>
    <row r="17" spans="1:127" s="453" customFormat="1" ht="23.25" x14ac:dyDescent="0.35">
      <c r="A17" s="452"/>
      <c r="B17" s="1309" t="s">
        <v>963</v>
      </c>
      <c r="C17" s="1283"/>
      <c r="D17" s="1283"/>
      <c r="E17" s="1283"/>
      <c r="F17" s="1283"/>
      <c r="G17" s="1283"/>
      <c r="H17" s="1283"/>
      <c r="I17" s="1283"/>
      <c r="J17" s="1283"/>
      <c r="K17" s="1283"/>
      <c r="L17" s="1283"/>
      <c r="M17" s="1498"/>
      <c r="N17" s="1498"/>
      <c r="O17" s="1498"/>
      <c r="P17" s="1498"/>
      <c r="Q17" s="1498"/>
      <c r="R17" s="459"/>
      <c r="S17" s="1309" t="s">
        <v>964</v>
      </c>
      <c r="T17" s="1283"/>
      <c r="U17" s="1283"/>
      <c r="V17" s="1283"/>
      <c r="W17" s="1283"/>
      <c r="X17" s="1283"/>
      <c r="Y17" s="1283"/>
      <c r="Z17" s="1283"/>
      <c r="AA17" s="1283"/>
      <c r="AB17" s="1283"/>
      <c r="AC17" s="1498"/>
      <c r="AD17" s="1498"/>
      <c r="AE17" s="1498"/>
      <c r="AF17" s="1498"/>
      <c r="AG17" s="1498"/>
      <c r="AH17" s="1283" t="s">
        <v>965</v>
      </c>
      <c r="AI17" s="1283"/>
      <c r="AJ17" s="1283"/>
      <c r="AK17" s="1283"/>
      <c r="AL17" s="1283"/>
      <c r="AM17" s="1283"/>
      <c r="AN17" s="1283"/>
      <c r="AO17" s="1283"/>
      <c r="AP17" s="1283"/>
      <c r="AQ17" s="1283"/>
      <c r="AR17" s="1283"/>
      <c r="AS17" s="1283"/>
      <c r="AT17" s="1498"/>
      <c r="AU17" s="1498"/>
      <c r="AV17" s="1498"/>
      <c r="AW17" s="1498"/>
      <c r="AX17" s="1498"/>
      <c r="AY17" s="459"/>
      <c r="AZ17" s="1288" t="s">
        <v>966</v>
      </c>
      <c r="BA17" s="1289"/>
      <c r="BB17" s="1289"/>
      <c r="BC17" s="1289"/>
      <c r="BD17" s="1289"/>
      <c r="BE17" s="1289"/>
      <c r="BF17" s="1289"/>
      <c r="BG17" s="1289"/>
      <c r="BH17" s="1289"/>
      <c r="BI17" s="1289"/>
      <c r="BJ17" s="1289"/>
      <c r="BK17" s="1289"/>
      <c r="BL17" s="1289"/>
      <c r="BM17" s="1289"/>
      <c r="BN17" s="1289"/>
      <c r="BO17" s="1289"/>
      <c r="BP17" s="1311"/>
      <c r="BQ17" s="454"/>
      <c r="BR17" s="455"/>
      <c r="BS17" s="455"/>
      <c r="BT17" s="455"/>
      <c r="BU17" s="455"/>
      <c r="BV17" s="455"/>
      <c r="BW17" s="455"/>
      <c r="BX17" s="455"/>
      <c r="BY17" s="455"/>
      <c r="BZ17" s="455"/>
      <c r="CA17" s="455"/>
      <c r="CB17" s="455"/>
      <c r="CC17" s="458" t="s">
        <v>967</v>
      </c>
      <c r="CD17" s="1561"/>
      <c r="CE17" s="1561"/>
      <c r="CF17" s="1561"/>
      <c r="CG17" s="1561"/>
      <c r="CH17" s="1561"/>
      <c r="CI17" s="1561"/>
      <c r="CJ17" s="1561"/>
      <c r="CK17" s="1561"/>
      <c r="CL17" s="459"/>
      <c r="CM17" s="1292" t="s">
        <v>187</v>
      </c>
      <c r="CN17" s="1293"/>
      <c r="CO17" s="1293"/>
      <c r="CP17" s="1293"/>
      <c r="CQ17" s="1293"/>
      <c r="CR17" s="1293"/>
      <c r="CS17" s="1293"/>
      <c r="CT17" s="1293"/>
      <c r="CU17" s="1293"/>
      <c r="CV17" s="1293"/>
      <c r="CW17" s="1293"/>
      <c r="CX17" s="1293"/>
      <c r="CY17" s="1293"/>
      <c r="CZ17" s="1293"/>
      <c r="DA17" s="1293"/>
      <c r="DB17" s="1562"/>
      <c r="DC17" s="1562"/>
      <c r="DD17" s="1562"/>
      <c r="DE17" s="1562"/>
      <c r="DF17" s="1562"/>
      <c r="DG17" s="1562"/>
      <c r="DH17" s="1562"/>
      <c r="DI17" s="1562"/>
      <c r="DJ17" s="1562"/>
      <c r="DK17" s="1562"/>
      <c r="DL17" s="1562"/>
      <c r="DM17" s="1562"/>
      <c r="DN17" s="1301" t="s">
        <v>968</v>
      </c>
      <c r="DO17" s="1301"/>
      <c r="DP17" s="1301"/>
      <c r="DQ17" s="1301"/>
      <c r="DR17" s="1301"/>
      <c r="DS17" s="1301"/>
      <c r="DT17" s="1301"/>
      <c r="DU17" s="1302"/>
    </row>
    <row r="18" spans="1:127" s="453" customFormat="1" ht="24" thickBot="1" x14ac:dyDescent="0.4">
      <c r="A18" s="452"/>
      <c r="B18" s="1309" t="s">
        <v>969</v>
      </c>
      <c r="C18" s="1283"/>
      <c r="D18" s="1283"/>
      <c r="E18" s="1283"/>
      <c r="F18" s="1283"/>
      <c r="G18" s="1283"/>
      <c r="H18" s="1283"/>
      <c r="I18" s="1283"/>
      <c r="J18" s="1283"/>
      <c r="K18" s="1283"/>
      <c r="L18" s="1283"/>
      <c r="M18" s="1447"/>
      <c r="N18" s="1447"/>
      <c r="O18" s="1447"/>
      <c r="P18" s="1447"/>
      <c r="Q18" s="1447"/>
      <c r="R18" s="459"/>
      <c r="S18" s="1309" t="s">
        <v>970</v>
      </c>
      <c r="T18" s="1283"/>
      <c r="U18" s="1283"/>
      <c r="V18" s="1283"/>
      <c r="W18" s="1283"/>
      <c r="X18" s="1283"/>
      <c r="Y18" s="1283"/>
      <c r="Z18" s="1283"/>
      <c r="AA18" s="1283"/>
      <c r="AB18" s="1283"/>
      <c r="AC18" s="1498"/>
      <c r="AD18" s="1498"/>
      <c r="AE18" s="1498"/>
      <c r="AF18" s="1498"/>
      <c r="AG18" s="1498"/>
      <c r="AH18" s="1283" t="s">
        <v>971</v>
      </c>
      <c r="AI18" s="1283"/>
      <c r="AJ18" s="1283"/>
      <c r="AK18" s="1283"/>
      <c r="AL18" s="1283"/>
      <c r="AM18" s="1283"/>
      <c r="AN18" s="1283"/>
      <c r="AO18" s="1283"/>
      <c r="AP18" s="1283"/>
      <c r="AQ18" s="1283"/>
      <c r="AR18" s="1283"/>
      <c r="AS18" s="1283"/>
      <c r="AT18" s="1498"/>
      <c r="AU18" s="1498"/>
      <c r="AV18" s="1498"/>
      <c r="AW18" s="1498"/>
      <c r="AX18" s="1498"/>
      <c r="AY18" s="459"/>
      <c r="AZ18" s="454"/>
      <c r="BA18" s="455"/>
      <c r="BB18" s="455"/>
      <c r="BC18" s="455"/>
      <c r="BD18" s="455"/>
      <c r="BE18" s="455"/>
      <c r="BF18" s="455"/>
      <c r="BG18" s="455"/>
      <c r="BH18" s="455"/>
      <c r="BI18" s="458" t="s">
        <v>972</v>
      </c>
      <c r="BJ18" s="1498"/>
      <c r="BK18" s="1498"/>
      <c r="BL18" s="1498"/>
      <c r="BM18" s="1498"/>
      <c r="BN18" s="1498"/>
      <c r="BO18" s="455"/>
      <c r="BP18" s="459"/>
      <c r="BQ18" s="454"/>
      <c r="BR18" s="455"/>
      <c r="BS18" s="455"/>
      <c r="BT18" s="455"/>
      <c r="BU18" s="455"/>
      <c r="BV18" s="455"/>
      <c r="BW18" s="455"/>
      <c r="BX18" s="455"/>
      <c r="BY18" s="455"/>
      <c r="BZ18" s="455"/>
      <c r="CA18" s="455"/>
      <c r="CB18" s="455"/>
      <c r="CC18" s="458" t="s">
        <v>973</v>
      </c>
      <c r="CD18" s="1499"/>
      <c r="CE18" s="1499"/>
      <c r="CF18" s="1499"/>
      <c r="CG18" s="1499"/>
      <c r="CH18" s="1499"/>
      <c r="CI18" s="1499"/>
      <c r="CJ18" s="1499"/>
      <c r="CK18" s="1499"/>
      <c r="CL18" s="459"/>
      <c r="CM18" s="1292" t="s">
        <v>974</v>
      </c>
      <c r="CN18" s="1293"/>
      <c r="CO18" s="1293"/>
      <c r="CP18" s="1293"/>
      <c r="CQ18" s="1293"/>
      <c r="CR18" s="1293"/>
      <c r="CS18" s="1293"/>
      <c r="CT18" s="1293"/>
      <c r="CU18" s="1293"/>
      <c r="CV18" s="1293"/>
      <c r="CW18" s="1293"/>
      <c r="CX18" s="1293"/>
      <c r="CY18" s="1293"/>
      <c r="CZ18" s="1293"/>
      <c r="DA18" s="1293"/>
      <c r="DB18" s="1563" t="str">
        <f xml:space="preserve"> IF(ISERROR(DB17/CD21), "Need Actual Hours in 'CD21'",DB17/CD21)</f>
        <v>Need Actual Hours in 'CD21'</v>
      </c>
      <c r="DC18" s="1564"/>
      <c r="DD18" s="1564"/>
      <c r="DE18" s="1564"/>
      <c r="DF18" s="1564"/>
      <c r="DG18" s="1564"/>
      <c r="DH18" s="1564"/>
      <c r="DI18" s="1564"/>
      <c r="DJ18" s="1564"/>
      <c r="DK18" s="1564"/>
      <c r="DL18" s="1564"/>
      <c r="DM18" s="1565"/>
      <c r="DN18" s="1301" t="s">
        <v>389</v>
      </c>
      <c r="DO18" s="1301"/>
      <c r="DP18" s="1301"/>
      <c r="DQ18" s="1301"/>
      <c r="DR18" s="1301"/>
      <c r="DS18" s="1301"/>
      <c r="DT18" s="1301"/>
      <c r="DU18" s="1302"/>
    </row>
    <row r="19" spans="1:127" s="453" customFormat="1" ht="24" thickTop="1" x14ac:dyDescent="0.35">
      <c r="A19" s="452"/>
      <c r="B19" s="1309" t="s">
        <v>975</v>
      </c>
      <c r="C19" s="1283"/>
      <c r="D19" s="1283"/>
      <c r="E19" s="1283"/>
      <c r="F19" s="1283"/>
      <c r="G19" s="1283"/>
      <c r="H19" s="1283"/>
      <c r="I19" s="1283"/>
      <c r="J19" s="1283"/>
      <c r="K19" s="1283"/>
      <c r="L19" s="1283"/>
      <c r="M19" s="1447"/>
      <c r="N19" s="1447"/>
      <c r="O19" s="1447"/>
      <c r="P19" s="1447"/>
      <c r="Q19" s="1447"/>
      <c r="R19" s="459"/>
      <c r="S19" s="1309" t="s">
        <v>976</v>
      </c>
      <c r="T19" s="1283"/>
      <c r="U19" s="1283"/>
      <c r="V19" s="1283"/>
      <c r="W19" s="1283"/>
      <c r="X19" s="1283"/>
      <c r="Y19" s="1283"/>
      <c r="Z19" s="1283"/>
      <c r="AA19" s="1283"/>
      <c r="AB19" s="1283"/>
      <c r="AC19" s="1498"/>
      <c r="AD19" s="1498"/>
      <c r="AE19" s="1498"/>
      <c r="AF19" s="1498"/>
      <c r="AG19" s="1498"/>
      <c r="AH19" s="1283" t="s">
        <v>977</v>
      </c>
      <c r="AI19" s="1283"/>
      <c r="AJ19" s="1283"/>
      <c r="AK19" s="1283"/>
      <c r="AL19" s="1283"/>
      <c r="AM19" s="1283"/>
      <c r="AN19" s="1283"/>
      <c r="AO19" s="1283"/>
      <c r="AP19" s="1283"/>
      <c r="AQ19" s="1283"/>
      <c r="AR19" s="1283"/>
      <c r="AS19" s="1283"/>
      <c r="AT19" s="1498"/>
      <c r="AU19" s="1498"/>
      <c r="AV19" s="1498"/>
      <c r="AW19" s="1498"/>
      <c r="AX19" s="1498"/>
      <c r="AY19" s="459"/>
      <c r="AZ19" s="454"/>
      <c r="BA19" s="455"/>
      <c r="BB19" s="455"/>
      <c r="BC19" s="455"/>
      <c r="BD19" s="455"/>
      <c r="BE19" s="455"/>
      <c r="BF19" s="455"/>
      <c r="BG19" s="455"/>
      <c r="BH19" s="455"/>
      <c r="BI19" s="458" t="s">
        <v>978</v>
      </c>
      <c r="BJ19" s="1498"/>
      <c r="BK19" s="1498"/>
      <c r="BL19" s="1498"/>
      <c r="BM19" s="1498"/>
      <c r="BN19" s="1498"/>
      <c r="BO19" s="455"/>
      <c r="BP19" s="459"/>
      <c r="BQ19" s="454"/>
      <c r="BR19" s="455"/>
      <c r="BS19" s="455"/>
      <c r="BT19" s="455"/>
      <c r="BU19" s="455"/>
      <c r="BV19" s="455"/>
      <c r="BW19" s="455"/>
      <c r="BX19" s="455"/>
      <c r="BY19" s="455"/>
      <c r="BZ19" s="455"/>
      <c r="CA19" s="455"/>
      <c r="CB19" s="455"/>
      <c r="CC19" s="458" t="s">
        <v>979</v>
      </c>
      <c r="CD19" s="1499"/>
      <c r="CE19" s="1499"/>
      <c r="CF19" s="1499"/>
      <c r="CG19" s="1499"/>
      <c r="CH19" s="1499"/>
      <c r="CI19" s="1499"/>
      <c r="CJ19" s="1499"/>
      <c r="CK19" s="1499"/>
      <c r="CL19" s="459"/>
      <c r="CM19" s="1292" t="s">
        <v>980</v>
      </c>
      <c r="CN19" s="1293"/>
      <c r="CO19" s="1293"/>
      <c r="CP19" s="1293"/>
      <c r="CQ19" s="1293"/>
      <c r="CR19" s="1293"/>
      <c r="CS19" s="1293"/>
      <c r="CT19" s="1293"/>
      <c r="CU19" s="1293"/>
      <c r="CV19" s="1293"/>
      <c r="CW19" s="1293"/>
      <c r="CX19" s="1293"/>
      <c r="CY19" s="1293"/>
      <c r="CZ19" s="1293"/>
      <c r="DA19" s="1293"/>
      <c r="DB19" s="1576"/>
      <c r="DC19" s="1576"/>
      <c r="DD19" s="1576"/>
      <c r="DE19" s="1576"/>
      <c r="DF19" s="1576"/>
      <c r="DG19" s="1576"/>
      <c r="DH19" s="1576"/>
      <c r="DI19" s="1576"/>
      <c r="DJ19" s="1576"/>
      <c r="DK19" s="1576"/>
      <c r="DL19" s="1576"/>
      <c r="DM19" s="1576"/>
      <c r="DN19" s="1301" t="s">
        <v>389</v>
      </c>
      <c r="DO19" s="1301"/>
      <c r="DP19" s="1301"/>
      <c r="DQ19" s="1301"/>
      <c r="DR19" s="1301"/>
      <c r="DS19" s="1301"/>
      <c r="DT19" s="1301"/>
      <c r="DU19" s="1302"/>
    </row>
    <row r="20" spans="1:127" s="453" customFormat="1" ht="24" thickBot="1" x14ac:dyDescent="0.4">
      <c r="A20" s="452"/>
      <c r="B20" s="1309" t="s">
        <v>981</v>
      </c>
      <c r="C20" s="1283"/>
      <c r="D20" s="1283"/>
      <c r="E20" s="1283"/>
      <c r="F20" s="1283"/>
      <c r="G20" s="1283"/>
      <c r="H20" s="1283"/>
      <c r="I20" s="1283"/>
      <c r="J20" s="1283"/>
      <c r="K20" s="1283"/>
      <c r="L20" s="1283"/>
      <c r="M20" s="1447"/>
      <c r="N20" s="1447"/>
      <c r="O20" s="1447"/>
      <c r="P20" s="1447"/>
      <c r="Q20" s="1447"/>
      <c r="R20" s="459"/>
      <c r="S20" s="1309" t="s">
        <v>982</v>
      </c>
      <c r="T20" s="1283"/>
      <c r="U20" s="1283"/>
      <c r="V20" s="1283"/>
      <c r="W20" s="1283"/>
      <c r="X20" s="1283"/>
      <c r="Y20" s="1283"/>
      <c r="Z20" s="1283"/>
      <c r="AA20" s="1283"/>
      <c r="AB20" s="1283"/>
      <c r="AC20" s="1496"/>
      <c r="AD20" s="1496"/>
      <c r="AE20" s="1496"/>
      <c r="AF20" s="1496"/>
      <c r="AG20" s="1496"/>
      <c r="AH20" s="1496"/>
      <c r="AI20" s="1496"/>
      <c r="AJ20" s="1496"/>
      <c r="AK20" s="1496"/>
      <c r="AL20" s="1496"/>
      <c r="AM20" s="1496"/>
      <c r="AN20" s="1496"/>
      <c r="AO20" s="1496"/>
      <c r="AP20" s="1496"/>
      <c r="AQ20" s="1496"/>
      <c r="AR20" s="1496"/>
      <c r="AS20" s="1496"/>
      <c r="AT20" s="1496"/>
      <c r="AU20" s="1496"/>
      <c r="AV20" s="1496"/>
      <c r="AW20" s="1496"/>
      <c r="AX20" s="1496"/>
      <c r="AY20" s="459"/>
      <c r="AZ20" s="454"/>
      <c r="BA20" s="455"/>
      <c r="BB20" s="455"/>
      <c r="BC20" s="455"/>
      <c r="BD20" s="455"/>
      <c r="BE20" s="455"/>
      <c r="BF20" s="455"/>
      <c r="BG20" s="455"/>
      <c r="BH20" s="455"/>
      <c r="BI20" s="458" t="s">
        <v>983</v>
      </c>
      <c r="BJ20" s="1498"/>
      <c r="BK20" s="1498"/>
      <c r="BL20" s="1498"/>
      <c r="BM20" s="1498"/>
      <c r="BN20" s="1498"/>
      <c r="BO20" s="455"/>
      <c r="BP20" s="459"/>
      <c r="BQ20" s="454"/>
      <c r="BR20" s="455"/>
      <c r="BS20" s="455"/>
      <c r="BT20" s="455"/>
      <c r="BU20" s="455"/>
      <c r="BV20" s="455"/>
      <c r="BW20" s="455"/>
      <c r="BX20" s="455"/>
      <c r="BY20" s="455"/>
      <c r="BZ20" s="455"/>
      <c r="CA20" s="455"/>
      <c r="CB20" s="455"/>
      <c r="CC20" s="458" t="s">
        <v>984</v>
      </c>
      <c r="CD20" s="1297">
        <f>CD17*CD18*CD19</f>
        <v>0</v>
      </c>
      <c r="CE20" s="1297"/>
      <c r="CF20" s="1297"/>
      <c r="CG20" s="1297"/>
      <c r="CH20" s="1297"/>
      <c r="CI20" s="1297"/>
      <c r="CJ20" s="1297"/>
      <c r="CK20" s="1297"/>
      <c r="CL20" s="459"/>
      <c r="CM20" s="1294" t="s">
        <v>989</v>
      </c>
      <c r="CN20" s="1295"/>
      <c r="CO20" s="1295"/>
      <c r="CP20" s="1295"/>
      <c r="CQ20" s="1295"/>
      <c r="CR20" s="1295"/>
      <c r="CS20" s="1295"/>
      <c r="CT20" s="1295"/>
      <c r="CU20" s="1295"/>
      <c r="CV20" s="1295"/>
      <c r="CW20" s="1295"/>
      <c r="CX20" s="1295"/>
      <c r="CY20" s="1295"/>
      <c r="CZ20" s="1295"/>
      <c r="DA20" s="1295"/>
      <c r="DB20" s="1295"/>
      <c r="DC20" s="1295"/>
      <c r="DD20" s="1295"/>
      <c r="DE20" s="1295"/>
      <c r="DF20" s="1295"/>
      <c r="DG20" s="1295"/>
      <c r="DH20" s="1295"/>
      <c r="DI20" s="1295"/>
      <c r="DJ20" s="1295"/>
      <c r="DK20" s="1295"/>
      <c r="DL20" s="1295"/>
      <c r="DM20" s="1295"/>
      <c r="DN20" s="1295"/>
      <c r="DO20" s="1295"/>
      <c r="DP20" s="1295"/>
      <c r="DQ20" s="1295"/>
      <c r="DR20" s="1295"/>
      <c r="DS20" s="1295"/>
      <c r="DT20" s="1295"/>
      <c r="DU20" s="1296"/>
    </row>
    <row r="21" spans="1:127" s="453" customFormat="1" ht="23.25" x14ac:dyDescent="0.35">
      <c r="A21" s="452"/>
      <c r="B21" s="1288"/>
      <c r="C21" s="1289"/>
      <c r="D21" s="1289"/>
      <c r="E21" s="1496"/>
      <c r="F21" s="1496"/>
      <c r="G21" s="1496"/>
      <c r="H21" s="1496"/>
      <c r="I21" s="1496"/>
      <c r="J21" s="1496"/>
      <c r="K21" s="1496"/>
      <c r="L21" s="1496"/>
      <c r="M21" s="1496"/>
      <c r="N21" s="1496"/>
      <c r="O21" s="1496"/>
      <c r="P21" s="1496"/>
      <c r="Q21" s="1496"/>
      <c r="R21" s="459"/>
      <c r="S21" s="1500" t="s">
        <v>985</v>
      </c>
      <c r="T21" s="1501"/>
      <c r="U21" s="1501"/>
      <c r="V21" s="1501"/>
      <c r="W21" s="1501"/>
      <c r="X21" s="1501"/>
      <c r="Y21" s="1501"/>
      <c r="Z21" s="1501"/>
      <c r="AA21" s="1501"/>
      <c r="AB21" s="1501"/>
      <c r="AC21" s="1497"/>
      <c r="AD21" s="1497"/>
      <c r="AE21" s="1497"/>
      <c r="AF21" s="1497"/>
      <c r="AG21" s="1497"/>
      <c r="AH21" s="1497"/>
      <c r="AI21" s="1497"/>
      <c r="AJ21" s="1497"/>
      <c r="AK21" s="1497"/>
      <c r="AL21" s="1497"/>
      <c r="AM21" s="1497"/>
      <c r="AN21" s="1497"/>
      <c r="AO21" s="1497"/>
      <c r="AP21" s="1497"/>
      <c r="AQ21" s="1497"/>
      <c r="AR21" s="1497"/>
      <c r="AS21" s="1497"/>
      <c r="AT21" s="1497"/>
      <c r="AU21" s="1497"/>
      <c r="AV21" s="1497"/>
      <c r="AW21" s="1497"/>
      <c r="AX21" s="1497"/>
      <c r="AY21" s="459"/>
      <c r="AZ21" s="454"/>
      <c r="BA21" s="455"/>
      <c r="BB21" s="455"/>
      <c r="BC21" s="455"/>
      <c r="BD21" s="455"/>
      <c r="BE21" s="455"/>
      <c r="BF21" s="455"/>
      <c r="BG21" s="455"/>
      <c r="BH21" s="455"/>
      <c r="BI21" s="458" t="s">
        <v>986</v>
      </c>
      <c r="BJ21" s="1498"/>
      <c r="BK21" s="1498"/>
      <c r="BL21" s="1498"/>
      <c r="BM21" s="1498"/>
      <c r="BN21" s="1498"/>
      <c r="BO21" s="455"/>
      <c r="BP21" s="459"/>
      <c r="BQ21" s="454"/>
      <c r="BR21" s="455"/>
      <c r="BS21" s="455"/>
      <c r="BT21" s="455"/>
      <c r="BU21" s="455"/>
      <c r="BV21" s="455"/>
      <c r="BW21" s="455"/>
      <c r="BX21" s="455"/>
      <c r="BY21" s="455"/>
      <c r="BZ21" s="455"/>
      <c r="CA21" s="455"/>
      <c r="CB21" s="455"/>
      <c r="CC21" s="458" t="s">
        <v>987</v>
      </c>
      <c r="CD21" s="1499"/>
      <c r="CE21" s="1499"/>
      <c r="CF21" s="1499"/>
      <c r="CG21" s="1499"/>
      <c r="CH21" s="1499"/>
      <c r="CI21" s="1499"/>
      <c r="CJ21" s="1499"/>
      <c r="CK21" s="1499"/>
      <c r="CL21" s="459"/>
      <c r="CM21" s="1306" t="s">
        <v>261</v>
      </c>
      <c r="CN21" s="1307"/>
      <c r="CO21" s="1307"/>
      <c r="CP21" s="1307"/>
      <c r="CQ21" s="1307"/>
      <c r="CR21" s="1307"/>
      <c r="CS21" s="1307"/>
      <c r="CT21" s="1307"/>
      <c r="CU21" s="1307"/>
      <c r="CV21" s="1307"/>
      <c r="CW21" s="1307"/>
      <c r="CX21" s="1307"/>
      <c r="CY21" s="1307"/>
      <c r="CZ21" s="1307"/>
      <c r="DA21" s="1307"/>
      <c r="DB21" s="1307"/>
      <c r="DC21" s="1307"/>
      <c r="DD21" s="1307"/>
      <c r="DE21" s="1307"/>
      <c r="DF21" s="1307"/>
      <c r="DG21" s="1307"/>
      <c r="DH21" s="1307"/>
      <c r="DI21" s="1307"/>
      <c r="DJ21" s="1307"/>
      <c r="DK21" s="1307"/>
      <c r="DL21" s="1307"/>
      <c r="DM21" s="1307"/>
      <c r="DN21" s="1307"/>
      <c r="DO21" s="1307"/>
      <c r="DP21" s="1307"/>
      <c r="DQ21" s="1307"/>
      <c r="DR21" s="1307"/>
      <c r="DS21" s="1307"/>
      <c r="DT21" s="1307"/>
      <c r="DU21" s="1308"/>
    </row>
    <row r="22" spans="1:127" s="453" customFormat="1" ht="23.25" x14ac:dyDescent="0.35">
      <c r="A22" s="452"/>
      <c r="B22" s="1288"/>
      <c r="C22" s="1289"/>
      <c r="D22" s="1289"/>
      <c r="E22" s="1496"/>
      <c r="F22" s="1496"/>
      <c r="G22" s="1496"/>
      <c r="H22" s="1496"/>
      <c r="I22" s="1496"/>
      <c r="J22" s="1496"/>
      <c r="K22" s="1496"/>
      <c r="L22" s="1496"/>
      <c r="M22" s="1496"/>
      <c r="N22" s="1496"/>
      <c r="O22" s="1496"/>
      <c r="P22" s="1496"/>
      <c r="Q22" s="1496"/>
      <c r="R22" s="459"/>
      <c r="S22" s="1500"/>
      <c r="T22" s="1501"/>
      <c r="U22" s="1501"/>
      <c r="V22" s="1501"/>
      <c r="W22" s="1501"/>
      <c r="X22" s="1501"/>
      <c r="Y22" s="1501"/>
      <c r="Z22" s="1501"/>
      <c r="AA22" s="1501"/>
      <c r="AB22" s="1501"/>
      <c r="AC22" s="1502"/>
      <c r="AD22" s="1502"/>
      <c r="AE22" s="1502"/>
      <c r="AF22" s="1502"/>
      <c r="AG22" s="1502"/>
      <c r="AH22" s="1502"/>
      <c r="AI22" s="1502"/>
      <c r="AJ22" s="1502"/>
      <c r="AK22" s="1502"/>
      <c r="AL22" s="1502"/>
      <c r="AM22" s="1502"/>
      <c r="AN22" s="1502"/>
      <c r="AO22" s="1502"/>
      <c r="AP22" s="1502"/>
      <c r="AQ22" s="1502"/>
      <c r="AR22" s="1502"/>
      <c r="AS22" s="1502"/>
      <c r="AT22" s="1502"/>
      <c r="AU22" s="1502"/>
      <c r="AV22" s="1502"/>
      <c r="AW22" s="1502"/>
      <c r="AX22" s="1502"/>
      <c r="AY22" s="459"/>
      <c r="AZ22" s="454"/>
      <c r="BA22" s="455"/>
      <c r="BB22" s="455"/>
      <c r="BC22" s="455"/>
      <c r="BD22" s="455"/>
      <c r="BE22" s="455"/>
      <c r="BF22" s="455"/>
      <c r="BG22" s="455"/>
      <c r="BH22" s="455"/>
      <c r="BI22" s="458" t="s">
        <v>975</v>
      </c>
      <c r="BJ22" s="1498"/>
      <c r="BK22" s="1498"/>
      <c r="BL22" s="1498"/>
      <c r="BM22" s="1498"/>
      <c r="BN22" s="1498"/>
      <c r="BO22" s="455"/>
      <c r="BP22" s="459"/>
      <c r="BQ22" s="454"/>
      <c r="BR22" s="460" t="s">
        <v>988</v>
      </c>
      <c r="BS22" s="455"/>
      <c r="BT22" s="455"/>
      <c r="BU22" s="455"/>
      <c r="BV22" s="455"/>
      <c r="BW22" s="455"/>
      <c r="BX22" s="455"/>
      <c r="BY22" s="455"/>
      <c r="BZ22" s="455"/>
      <c r="CA22" s="455"/>
      <c r="CB22" s="455"/>
      <c r="CC22" s="455"/>
      <c r="CD22" s="455"/>
      <c r="CE22" s="455"/>
      <c r="CF22" s="455"/>
      <c r="CG22" s="455"/>
      <c r="CH22" s="455"/>
      <c r="CI22" s="455"/>
      <c r="CJ22" s="455"/>
      <c r="CK22" s="455"/>
      <c r="CL22" s="459"/>
      <c r="CM22" s="1309" t="s">
        <v>262</v>
      </c>
      <c r="CN22" s="1283"/>
      <c r="CO22" s="1283"/>
      <c r="CP22" s="1283"/>
      <c r="CQ22" s="1283"/>
      <c r="CR22" s="1283"/>
      <c r="CS22" s="1283"/>
      <c r="CT22" s="1283"/>
      <c r="CU22" s="1283"/>
      <c r="CV22" s="1283"/>
      <c r="CW22" s="1283"/>
      <c r="CX22" s="1283"/>
      <c r="CY22" s="1283"/>
      <c r="CZ22" s="1283"/>
      <c r="DA22" s="1283"/>
      <c r="DB22" s="1283"/>
      <c r="DC22" s="1283"/>
      <c r="DD22" s="1283"/>
      <c r="DE22" s="1283"/>
      <c r="DF22" s="1283"/>
      <c r="DG22" s="1283"/>
      <c r="DH22" s="1283"/>
      <c r="DI22" s="1283"/>
      <c r="DJ22" s="1283"/>
      <c r="DK22" s="1283"/>
      <c r="DL22" s="1283"/>
      <c r="DM22" s="1310"/>
      <c r="DN22" s="1310"/>
      <c r="DO22" s="1310"/>
      <c r="DP22" s="1310"/>
      <c r="DQ22" s="1310"/>
      <c r="DR22" s="1310"/>
      <c r="DS22" s="1289" t="s">
        <v>429</v>
      </c>
      <c r="DT22" s="1289"/>
      <c r="DU22" s="1311"/>
    </row>
    <row r="23" spans="1:127" s="453" customFormat="1" ht="3.95" customHeight="1" thickBot="1" x14ac:dyDescent="0.4">
      <c r="A23" s="452"/>
      <c r="B23" s="454"/>
      <c r="C23" s="455"/>
      <c r="D23" s="455"/>
      <c r="E23" s="455"/>
      <c r="F23" s="455"/>
      <c r="G23" s="455"/>
      <c r="H23" s="455"/>
      <c r="I23" s="455"/>
      <c r="J23" s="455"/>
      <c r="K23" s="455"/>
      <c r="L23" s="455"/>
      <c r="M23" s="455"/>
      <c r="N23" s="455"/>
      <c r="O23" s="455"/>
      <c r="P23" s="455"/>
      <c r="Q23" s="455"/>
      <c r="R23" s="459"/>
      <c r="S23" s="454"/>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c r="AU23" s="455"/>
      <c r="AV23" s="455"/>
      <c r="AW23" s="455"/>
      <c r="AX23" s="455"/>
      <c r="AY23" s="459"/>
      <c r="AZ23" s="454"/>
      <c r="BA23" s="455"/>
      <c r="BB23" s="455"/>
      <c r="BC23" s="455"/>
      <c r="BD23" s="455"/>
      <c r="BE23" s="455"/>
      <c r="BF23" s="455"/>
      <c r="BG23" s="455"/>
      <c r="BH23" s="455"/>
      <c r="BI23" s="455"/>
      <c r="BJ23" s="455"/>
      <c r="BK23" s="455"/>
      <c r="BL23" s="455"/>
      <c r="BM23" s="455"/>
      <c r="BN23" s="455"/>
      <c r="BO23" s="455"/>
      <c r="BP23" s="459"/>
      <c r="BQ23" s="454"/>
      <c r="BR23" s="455"/>
      <c r="BS23" s="455"/>
      <c r="BT23" s="455"/>
      <c r="BU23" s="455"/>
      <c r="BV23" s="455"/>
      <c r="BW23" s="455"/>
      <c r="BX23" s="455"/>
      <c r="BY23" s="455"/>
      <c r="BZ23" s="455"/>
      <c r="CA23" s="455"/>
      <c r="CB23" s="455"/>
      <c r="CC23" s="455"/>
      <c r="CD23" s="455"/>
      <c r="CE23" s="455"/>
      <c r="CF23" s="455"/>
      <c r="CG23" s="455"/>
      <c r="CH23" s="455"/>
      <c r="CI23" s="455"/>
      <c r="CJ23" s="455"/>
      <c r="CK23" s="455"/>
      <c r="CL23" s="459"/>
      <c r="CM23" s="454"/>
      <c r="CN23" s="455"/>
      <c r="CO23" s="455"/>
      <c r="CP23" s="455"/>
      <c r="CQ23" s="455"/>
      <c r="CR23" s="455"/>
      <c r="CS23" s="455"/>
      <c r="CT23" s="455"/>
      <c r="CU23" s="455"/>
      <c r="CV23" s="455"/>
      <c r="CW23" s="455"/>
      <c r="CX23" s="455"/>
      <c r="CY23" s="455"/>
      <c r="CZ23" s="455"/>
      <c r="DA23" s="456"/>
      <c r="DB23" s="456"/>
      <c r="DC23" s="456"/>
      <c r="DD23" s="456"/>
      <c r="DE23" s="456"/>
      <c r="DF23" s="456"/>
      <c r="DG23" s="456"/>
      <c r="DH23" s="456"/>
      <c r="DI23" s="456"/>
      <c r="DJ23" s="456"/>
      <c r="DK23" s="456"/>
      <c r="DL23" s="456"/>
      <c r="DM23" s="456"/>
      <c r="DN23" s="456"/>
      <c r="DO23" s="456"/>
      <c r="DP23" s="456"/>
      <c r="DQ23" s="456"/>
      <c r="DR23" s="456"/>
      <c r="DS23" s="456"/>
      <c r="DT23" s="456"/>
      <c r="DU23" s="457"/>
    </row>
    <row r="24" spans="1:127" s="463" customFormat="1" ht="23.25" x14ac:dyDescent="0.35">
      <c r="A24" s="461"/>
      <c r="B24" s="1577" t="s">
        <v>182</v>
      </c>
      <c r="C24" s="1578"/>
      <c r="D24" s="1578"/>
      <c r="E24" s="1578"/>
      <c r="F24" s="1578"/>
      <c r="G24" s="1578"/>
      <c r="H24" s="1578"/>
      <c r="I24" s="1578"/>
      <c r="J24" s="1578"/>
      <c r="K24" s="1578"/>
      <c r="L24" s="1578"/>
      <c r="M24" s="1578"/>
      <c r="N24" s="1578"/>
      <c r="O24" s="1578"/>
      <c r="P24" s="1578"/>
      <c r="Q24" s="1578"/>
      <c r="R24" s="1578"/>
      <c r="S24" s="1578"/>
      <c r="T24" s="1578"/>
      <c r="U24" s="1578"/>
      <c r="V24" s="1578"/>
      <c r="W24" s="1578"/>
      <c r="X24" s="1578"/>
      <c r="Y24" s="1578"/>
      <c r="Z24" s="1578"/>
      <c r="AA24" s="1578"/>
      <c r="AB24" s="1578"/>
      <c r="AC24" s="1578"/>
      <c r="AD24" s="1578"/>
      <c r="AE24" s="1578"/>
      <c r="AF24" s="1578"/>
      <c r="AG24" s="1578"/>
      <c r="AH24" s="1578"/>
      <c r="AI24" s="1578"/>
      <c r="AJ24" s="1578"/>
      <c r="AK24" s="1578"/>
      <c r="AL24" s="1578"/>
      <c r="AM24" s="1578"/>
      <c r="AN24" s="1578"/>
      <c r="AO24" s="1578"/>
      <c r="AP24" s="1578"/>
      <c r="AQ24" s="1578"/>
      <c r="AR24" s="1578"/>
      <c r="AS24" s="1578"/>
      <c r="AT24" s="1578"/>
      <c r="AU24" s="1578"/>
      <c r="AV24" s="1578"/>
      <c r="AW24" s="1578"/>
      <c r="AX24" s="1578"/>
      <c r="AY24" s="1578"/>
      <c r="AZ24" s="1578"/>
      <c r="BA24" s="1578"/>
      <c r="BB24" s="1578"/>
      <c r="BC24" s="1578"/>
      <c r="BD24" s="1579"/>
      <c r="BE24" s="462"/>
      <c r="BF24" s="1577" t="s">
        <v>199</v>
      </c>
      <c r="BG24" s="1578"/>
      <c r="BH24" s="1578"/>
      <c r="BI24" s="1578"/>
      <c r="BJ24" s="1578"/>
      <c r="BK24" s="1578"/>
      <c r="BL24" s="1578"/>
      <c r="BM24" s="1578"/>
      <c r="BN24" s="1578"/>
      <c r="BO24" s="1578"/>
      <c r="BP24" s="1578"/>
      <c r="BQ24" s="1578"/>
      <c r="BR24" s="1578"/>
      <c r="BS24" s="1578"/>
      <c r="BT24" s="1578"/>
      <c r="BU24" s="1578"/>
      <c r="BV24" s="1578"/>
      <c r="BW24" s="1578"/>
      <c r="BX24" s="1578"/>
      <c r="BY24" s="1578"/>
      <c r="BZ24" s="1578"/>
      <c r="CA24" s="1578"/>
      <c r="CB24" s="1578"/>
      <c r="CC24" s="1578"/>
      <c r="CD24" s="1578"/>
      <c r="CE24" s="1578"/>
      <c r="CF24" s="1578"/>
      <c r="CG24" s="1578"/>
      <c r="CH24" s="1578"/>
      <c r="CI24" s="1578"/>
      <c r="CJ24" s="1578"/>
      <c r="CK24" s="1578"/>
      <c r="CL24" s="1578"/>
      <c r="CM24" s="1578"/>
      <c r="CN24" s="1578"/>
      <c r="CO24" s="1578"/>
      <c r="CP24" s="1578"/>
      <c r="CQ24" s="1578"/>
      <c r="CR24" s="1578"/>
      <c r="CS24" s="1578"/>
      <c r="CT24" s="1578"/>
      <c r="CU24" s="1578"/>
      <c r="CV24" s="1578"/>
      <c r="CW24" s="1578"/>
      <c r="CX24" s="1578"/>
      <c r="CY24" s="1578"/>
      <c r="CZ24" s="1578"/>
      <c r="DA24" s="1578"/>
      <c r="DB24" s="1578"/>
      <c r="DC24" s="1578"/>
      <c r="DD24" s="1578"/>
      <c r="DE24" s="1578"/>
      <c r="DF24" s="1578"/>
      <c r="DG24" s="1578"/>
      <c r="DH24" s="1578"/>
      <c r="DI24" s="1578"/>
      <c r="DJ24" s="1578"/>
      <c r="DK24" s="1578"/>
      <c r="DL24" s="1578"/>
      <c r="DM24" s="1578"/>
      <c r="DN24" s="1578"/>
      <c r="DO24" s="1578"/>
      <c r="DP24" s="1578"/>
      <c r="DQ24" s="1578"/>
      <c r="DR24" s="1578"/>
      <c r="DS24" s="1578"/>
      <c r="DT24" s="1578"/>
      <c r="DU24" s="1579"/>
    </row>
    <row r="25" spans="1:127" s="463" customFormat="1" ht="23.25" x14ac:dyDescent="0.35">
      <c r="A25" s="461"/>
      <c r="B25" s="1580" t="s">
        <v>653</v>
      </c>
      <c r="C25" s="1581"/>
      <c r="D25" s="1581"/>
      <c r="E25" s="1581"/>
      <c r="F25" s="1581"/>
      <c r="G25" s="1588" t="s">
        <v>990</v>
      </c>
      <c r="H25" s="1581"/>
      <c r="I25" s="1581"/>
      <c r="J25" s="1581"/>
      <c r="K25" s="1581"/>
      <c r="L25" s="1581"/>
      <c r="M25" s="1581"/>
      <c r="N25" s="1581"/>
      <c r="O25" s="1581"/>
      <c r="P25" s="1581"/>
      <c r="Q25" s="1581"/>
      <c r="R25" s="1581"/>
      <c r="S25" s="1581"/>
      <c r="T25" s="1581"/>
      <c r="U25" s="1581"/>
      <c r="V25" s="1581"/>
      <c r="W25" s="1581"/>
      <c r="X25" s="1581"/>
      <c r="Y25" s="1581"/>
      <c r="Z25" s="1581"/>
      <c r="AA25" s="1581"/>
      <c r="AB25" s="1583"/>
      <c r="AC25" s="462"/>
      <c r="AD25" s="1582" t="s">
        <v>653</v>
      </c>
      <c r="AE25" s="1581"/>
      <c r="AF25" s="1581"/>
      <c r="AG25" s="1581"/>
      <c r="AH25" s="1583"/>
      <c r="AI25" s="1582" t="s">
        <v>990</v>
      </c>
      <c r="AJ25" s="1581"/>
      <c r="AK25" s="1581"/>
      <c r="AL25" s="1581"/>
      <c r="AM25" s="1581"/>
      <c r="AN25" s="1581"/>
      <c r="AO25" s="1581"/>
      <c r="AP25" s="1581"/>
      <c r="AQ25" s="1581"/>
      <c r="AR25" s="1581"/>
      <c r="AS25" s="1581"/>
      <c r="AT25" s="1581"/>
      <c r="AU25" s="1581"/>
      <c r="AV25" s="1581"/>
      <c r="AW25" s="1581"/>
      <c r="AX25" s="1581"/>
      <c r="AY25" s="1581"/>
      <c r="AZ25" s="1581"/>
      <c r="BA25" s="1581"/>
      <c r="BB25" s="1581"/>
      <c r="BC25" s="1581"/>
      <c r="BD25" s="1589"/>
      <c r="BE25" s="462"/>
      <c r="BF25" s="1590" t="s">
        <v>653</v>
      </c>
      <c r="BG25" s="1591"/>
      <c r="BH25" s="1591"/>
      <c r="BI25" s="1591"/>
      <c r="BJ25" s="1591"/>
      <c r="BK25" s="1582" t="s">
        <v>991</v>
      </c>
      <c r="BL25" s="1581"/>
      <c r="BM25" s="1581"/>
      <c r="BN25" s="1581"/>
      <c r="BO25" s="1581"/>
      <c r="BP25" s="1581"/>
      <c r="BQ25" s="1581"/>
      <c r="BR25" s="1581"/>
      <c r="BS25" s="1581"/>
      <c r="BT25" s="1581"/>
      <c r="BU25" s="1581"/>
      <c r="BV25" s="1581"/>
      <c r="BW25" s="1581"/>
      <c r="BX25" s="1581"/>
      <c r="BY25" s="1581"/>
      <c r="BZ25" s="1581"/>
      <c r="CA25" s="1581"/>
      <c r="CB25" s="1581"/>
      <c r="CC25" s="1581"/>
      <c r="CD25" s="1581"/>
      <c r="CE25" s="1581"/>
      <c r="CF25" s="1581"/>
      <c r="CG25" s="1581"/>
      <c r="CH25" s="1581"/>
      <c r="CI25" s="1583"/>
      <c r="CJ25" s="464"/>
      <c r="CK25" s="1584" t="s">
        <v>653</v>
      </c>
      <c r="CL25" s="1585"/>
      <c r="CM25" s="1585"/>
      <c r="CN25" s="1585"/>
      <c r="CO25" s="1586"/>
      <c r="CP25" s="1584" t="s">
        <v>991</v>
      </c>
      <c r="CQ25" s="1585"/>
      <c r="CR25" s="1585"/>
      <c r="CS25" s="1585"/>
      <c r="CT25" s="1585"/>
      <c r="CU25" s="1585"/>
      <c r="CV25" s="1585"/>
      <c r="CW25" s="1585"/>
      <c r="CX25" s="1585"/>
      <c r="CY25" s="1585"/>
      <c r="CZ25" s="1585"/>
      <c r="DA25" s="1585"/>
      <c r="DB25" s="1585"/>
      <c r="DC25" s="1585"/>
      <c r="DD25" s="1585"/>
      <c r="DE25" s="1585"/>
      <c r="DF25" s="1585"/>
      <c r="DG25" s="1585"/>
      <c r="DH25" s="1585"/>
      <c r="DI25" s="1585"/>
      <c r="DJ25" s="1585"/>
      <c r="DK25" s="1585"/>
      <c r="DL25" s="1585"/>
      <c r="DM25" s="1585"/>
      <c r="DN25" s="1585"/>
      <c r="DO25" s="1585"/>
      <c r="DP25" s="1585"/>
      <c r="DQ25" s="1585"/>
      <c r="DR25" s="1585"/>
      <c r="DS25" s="1585"/>
      <c r="DT25" s="1585"/>
      <c r="DU25" s="1587"/>
    </row>
    <row r="26" spans="1:127" s="463" customFormat="1" ht="23.25" x14ac:dyDescent="0.35">
      <c r="A26" s="461"/>
      <c r="B26" s="1494">
        <v>0</v>
      </c>
      <c r="C26" s="1492"/>
      <c r="D26" s="1492"/>
      <c r="E26" s="1492"/>
      <c r="F26" s="1493"/>
      <c r="G26" s="1487" t="str">
        <f t="shared" ref="G26:G37" si="0">VLOOKUP($B26, $A$105:$AR$130,7)</f>
        <v>No Device</v>
      </c>
      <c r="H26" s="1488"/>
      <c r="I26" s="1488"/>
      <c r="J26" s="1488"/>
      <c r="K26" s="1488"/>
      <c r="L26" s="1488"/>
      <c r="M26" s="1488"/>
      <c r="N26" s="1488"/>
      <c r="O26" s="1488"/>
      <c r="P26" s="1488"/>
      <c r="Q26" s="1488"/>
      <c r="R26" s="1488"/>
      <c r="S26" s="1488"/>
      <c r="T26" s="1488"/>
      <c r="U26" s="1488"/>
      <c r="V26" s="1488"/>
      <c r="W26" s="1488"/>
      <c r="X26" s="1488"/>
      <c r="Y26" s="1488"/>
      <c r="Z26" s="1488"/>
      <c r="AA26" s="1488"/>
      <c r="AB26" s="1489"/>
      <c r="AC26" s="465"/>
      <c r="AD26" s="1491">
        <v>12</v>
      </c>
      <c r="AE26" s="1492"/>
      <c r="AF26" s="1492"/>
      <c r="AG26" s="1492"/>
      <c r="AH26" s="1493"/>
      <c r="AI26" s="1487" t="str">
        <f t="shared" ref="AI26:AI37" si="1">VLOOKUP($AD26, $A$105:$AR$130,7)</f>
        <v>Screening, Dry</v>
      </c>
      <c r="AJ26" s="1488"/>
      <c r="AK26" s="1488"/>
      <c r="AL26" s="1488"/>
      <c r="AM26" s="1488"/>
      <c r="AN26" s="1488"/>
      <c r="AO26" s="1488"/>
      <c r="AP26" s="1488"/>
      <c r="AQ26" s="1488"/>
      <c r="AR26" s="1488"/>
      <c r="AS26" s="1488"/>
      <c r="AT26" s="1488"/>
      <c r="AU26" s="1488"/>
      <c r="AV26" s="1488"/>
      <c r="AW26" s="1488"/>
      <c r="AX26" s="1488"/>
      <c r="AY26" s="1488"/>
      <c r="AZ26" s="1488"/>
      <c r="BA26" s="1488"/>
      <c r="BB26" s="1488"/>
      <c r="BC26" s="1488"/>
      <c r="BD26" s="1490"/>
      <c r="BE26" s="462"/>
      <c r="BF26" s="1495">
        <v>0</v>
      </c>
      <c r="BG26" s="1380"/>
      <c r="BH26" s="1380"/>
      <c r="BI26" s="1380"/>
      <c r="BJ26" s="1380"/>
      <c r="BK26" s="1487" t="str">
        <f t="shared" ref="BK26:BK37" si="2">VLOOKUP($BF26, $A$174:$AU$196,7)</f>
        <v>None</v>
      </c>
      <c r="BL26" s="1488"/>
      <c r="BM26" s="1488"/>
      <c r="BN26" s="1488"/>
      <c r="BO26" s="1488"/>
      <c r="BP26" s="1488"/>
      <c r="BQ26" s="1488"/>
      <c r="BR26" s="1488"/>
      <c r="BS26" s="1488"/>
      <c r="BT26" s="1488"/>
      <c r="BU26" s="1488"/>
      <c r="BV26" s="1488"/>
      <c r="BW26" s="1488"/>
      <c r="BX26" s="1488"/>
      <c r="BY26" s="1488"/>
      <c r="BZ26" s="1488"/>
      <c r="CA26" s="1488"/>
      <c r="CB26" s="1488"/>
      <c r="CC26" s="1488"/>
      <c r="CD26" s="1488"/>
      <c r="CE26" s="1488"/>
      <c r="CF26" s="1488"/>
      <c r="CG26" s="1488"/>
      <c r="CH26" s="1488"/>
      <c r="CI26" s="1489"/>
      <c r="CJ26" s="464"/>
      <c r="CK26" s="1484">
        <v>11</v>
      </c>
      <c r="CL26" s="1485"/>
      <c r="CM26" s="1485"/>
      <c r="CN26" s="1485"/>
      <c r="CO26" s="1486"/>
      <c r="CP26" s="1557" t="str">
        <f t="shared" ref="CP26:CP37" si="3">VLOOKUP($CK26, $A$174:$AU$196,7)</f>
        <v>Gravel Bed Filters</v>
      </c>
      <c r="CQ26" s="1558"/>
      <c r="CR26" s="1558"/>
      <c r="CS26" s="1558"/>
      <c r="CT26" s="1558"/>
      <c r="CU26" s="1558"/>
      <c r="CV26" s="1558"/>
      <c r="CW26" s="1558"/>
      <c r="CX26" s="1558"/>
      <c r="CY26" s="1558"/>
      <c r="CZ26" s="1558"/>
      <c r="DA26" s="1558"/>
      <c r="DB26" s="1558"/>
      <c r="DC26" s="1558"/>
      <c r="DD26" s="1558"/>
      <c r="DE26" s="1558"/>
      <c r="DF26" s="1558"/>
      <c r="DG26" s="1558"/>
      <c r="DH26" s="1558"/>
      <c r="DI26" s="1558"/>
      <c r="DJ26" s="1558"/>
      <c r="DK26" s="1558"/>
      <c r="DL26" s="1558"/>
      <c r="DM26" s="1558"/>
      <c r="DN26" s="1558"/>
      <c r="DO26" s="1558"/>
      <c r="DP26" s="1558"/>
      <c r="DQ26" s="1558"/>
      <c r="DR26" s="1558"/>
      <c r="DS26" s="1558"/>
      <c r="DT26" s="1558"/>
      <c r="DU26" s="1559"/>
      <c r="DV26" s="461"/>
      <c r="DW26" s="461"/>
    </row>
    <row r="27" spans="1:127" s="463" customFormat="1" ht="23.25" x14ac:dyDescent="0.35">
      <c r="A27" s="461"/>
      <c r="B27" s="1494">
        <v>1</v>
      </c>
      <c r="C27" s="1492"/>
      <c r="D27" s="1492"/>
      <c r="E27" s="1492"/>
      <c r="F27" s="1493"/>
      <c r="G27" s="1487" t="str">
        <f t="shared" si="0"/>
        <v>Dump to Hopper, truck, pile  (Note 2)</v>
      </c>
      <c r="H27" s="1488"/>
      <c r="I27" s="1488"/>
      <c r="J27" s="1488"/>
      <c r="K27" s="1488"/>
      <c r="L27" s="1488"/>
      <c r="M27" s="1488"/>
      <c r="N27" s="1488"/>
      <c r="O27" s="1488"/>
      <c r="P27" s="1488"/>
      <c r="Q27" s="1488"/>
      <c r="R27" s="1488"/>
      <c r="S27" s="1488"/>
      <c r="T27" s="1488"/>
      <c r="U27" s="1488"/>
      <c r="V27" s="1488"/>
      <c r="W27" s="1488"/>
      <c r="X27" s="1488"/>
      <c r="Y27" s="1488"/>
      <c r="Z27" s="1488"/>
      <c r="AA27" s="1488"/>
      <c r="AB27" s="1489"/>
      <c r="AC27" s="466"/>
      <c r="AD27" s="1491">
        <v>13</v>
      </c>
      <c r="AE27" s="1492"/>
      <c r="AF27" s="1492"/>
      <c r="AG27" s="1492"/>
      <c r="AH27" s="1493"/>
      <c r="AI27" s="1487" t="str">
        <f t="shared" si="1"/>
        <v>Screening, Wet Washing  (Note 4)</v>
      </c>
      <c r="AJ27" s="1488"/>
      <c r="AK27" s="1488"/>
      <c r="AL27" s="1488"/>
      <c r="AM27" s="1488"/>
      <c r="AN27" s="1488"/>
      <c r="AO27" s="1488"/>
      <c r="AP27" s="1488"/>
      <c r="AQ27" s="1488"/>
      <c r="AR27" s="1488"/>
      <c r="AS27" s="1488"/>
      <c r="AT27" s="1488"/>
      <c r="AU27" s="1488"/>
      <c r="AV27" s="1488"/>
      <c r="AW27" s="1488"/>
      <c r="AX27" s="1488"/>
      <c r="AY27" s="1488"/>
      <c r="AZ27" s="1488"/>
      <c r="BA27" s="1488"/>
      <c r="BB27" s="1488"/>
      <c r="BC27" s="1488"/>
      <c r="BD27" s="1490"/>
      <c r="BE27" s="462"/>
      <c r="BF27" s="1495">
        <v>1</v>
      </c>
      <c r="BG27" s="1380"/>
      <c r="BH27" s="1380"/>
      <c r="BI27" s="1380"/>
      <c r="BJ27" s="1380"/>
      <c r="BK27" s="1487" t="str">
        <f t="shared" si="2"/>
        <v>Water Spray, Point of Application</v>
      </c>
      <c r="BL27" s="1488"/>
      <c r="BM27" s="1488"/>
      <c r="BN27" s="1488"/>
      <c r="BO27" s="1488"/>
      <c r="BP27" s="1488"/>
      <c r="BQ27" s="1488"/>
      <c r="BR27" s="1488"/>
      <c r="BS27" s="1488"/>
      <c r="BT27" s="1488"/>
      <c r="BU27" s="1488"/>
      <c r="BV27" s="1488"/>
      <c r="BW27" s="1488"/>
      <c r="BX27" s="1488"/>
      <c r="BY27" s="1488"/>
      <c r="BZ27" s="1488"/>
      <c r="CA27" s="1488"/>
      <c r="CB27" s="1488"/>
      <c r="CC27" s="1488"/>
      <c r="CD27" s="1488"/>
      <c r="CE27" s="1488"/>
      <c r="CF27" s="1488"/>
      <c r="CG27" s="1488"/>
      <c r="CH27" s="1488"/>
      <c r="CI27" s="1489"/>
      <c r="CJ27" s="464"/>
      <c r="CK27" s="1484">
        <v>12</v>
      </c>
      <c r="CL27" s="1485"/>
      <c r="CM27" s="1485"/>
      <c r="CN27" s="1485"/>
      <c r="CO27" s="1486"/>
      <c r="CP27" s="1557" t="str">
        <f t="shared" si="3"/>
        <v>Spray Tower (Low Efficiency)</v>
      </c>
      <c r="CQ27" s="1558"/>
      <c r="CR27" s="1558"/>
      <c r="CS27" s="1558"/>
      <c r="CT27" s="1558"/>
      <c r="CU27" s="1558"/>
      <c r="CV27" s="1558"/>
      <c r="CW27" s="1558"/>
      <c r="CX27" s="1558"/>
      <c r="CY27" s="1558"/>
      <c r="CZ27" s="1558"/>
      <c r="DA27" s="1558"/>
      <c r="DB27" s="1558"/>
      <c r="DC27" s="1558"/>
      <c r="DD27" s="1558"/>
      <c r="DE27" s="1558"/>
      <c r="DF27" s="1558"/>
      <c r="DG27" s="1558"/>
      <c r="DH27" s="1558"/>
      <c r="DI27" s="1558"/>
      <c r="DJ27" s="1558"/>
      <c r="DK27" s="1558"/>
      <c r="DL27" s="1558"/>
      <c r="DM27" s="1558"/>
      <c r="DN27" s="1558"/>
      <c r="DO27" s="1558"/>
      <c r="DP27" s="1558"/>
      <c r="DQ27" s="1558"/>
      <c r="DR27" s="1558"/>
      <c r="DS27" s="1558"/>
      <c r="DT27" s="1558"/>
      <c r="DU27" s="1559"/>
      <c r="DV27" s="461"/>
      <c r="DW27" s="461"/>
    </row>
    <row r="28" spans="1:127" s="463" customFormat="1" ht="23.25" x14ac:dyDescent="0.35">
      <c r="A28" s="461"/>
      <c r="B28" s="1494">
        <v>2</v>
      </c>
      <c r="C28" s="1492"/>
      <c r="D28" s="1492"/>
      <c r="E28" s="1492"/>
      <c r="F28" s="1493"/>
      <c r="G28" s="1487" t="str">
        <f t="shared" si="0"/>
        <v>Grizzly  (Note 2)</v>
      </c>
      <c r="H28" s="1488"/>
      <c r="I28" s="1488"/>
      <c r="J28" s="1488"/>
      <c r="K28" s="1488"/>
      <c r="L28" s="1488"/>
      <c r="M28" s="1488"/>
      <c r="N28" s="1488"/>
      <c r="O28" s="1488"/>
      <c r="P28" s="1488"/>
      <c r="Q28" s="1488"/>
      <c r="R28" s="1488"/>
      <c r="S28" s="1488"/>
      <c r="T28" s="1488"/>
      <c r="U28" s="1488"/>
      <c r="V28" s="1488"/>
      <c r="W28" s="1488"/>
      <c r="X28" s="1488"/>
      <c r="Y28" s="1488"/>
      <c r="Z28" s="1488"/>
      <c r="AA28" s="1488"/>
      <c r="AB28" s="1489"/>
      <c r="AC28" s="466"/>
      <c r="AD28" s="1491">
        <v>14</v>
      </c>
      <c r="AE28" s="1492"/>
      <c r="AF28" s="1492"/>
      <c r="AG28" s="1492"/>
      <c r="AH28" s="1493"/>
      <c r="AI28" s="1487" t="str">
        <f t="shared" si="1"/>
        <v>Screening, Controlled (Note 5)</v>
      </c>
      <c r="AJ28" s="1488"/>
      <c r="AK28" s="1488"/>
      <c r="AL28" s="1488"/>
      <c r="AM28" s="1488"/>
      <c r="AN28" s="1488"/>
      <c r="AO28" s="1488"/>
      <c r="AP28" s="1488"/>
      <c r="AQ28" s="1488"/>
      <c r="AR28" s="1488"/>
      <c r="AS28" s="1488"/>
      <c r="AT28" s="1488"/>
      <c r="AU28" s="1488"/>
      <c r="AV28" s="1488"/>
      <c r="AW28" s="1488"/>
      <c r="AX28" s="1488"/>
      <c r="AY28" s="1488"/>
      <c r="AZ28" s="1488"/>
      <c r="BA28" s="1488"/>
      <c r="BB28" s="1488"/>
      <c r="BC28" s="1488"/>
      <c r="BD28" s="1490"/>
      <c r="BE28" s="467"/>
      <c r="BF28" s="1494">
        <v>2</v>
      </c>
      <c r="BG28" s="1492"/>
      <c r="BH28" s="1492"/>
      <c r="BI28" s="1492"/>
      <c r="BJ28" s="1492"/>
      <c r="BK28" s="1487" t="str">
        <f t="shared" si="2"/>
        <v>Spray with Additives, Point of Application</v>
      </c>
      <c r="BL28" s="1488"/>
      <c r="BM28" s="1488"/>
      <c r="BN28" s="1488"/>
      <c r="BO28" s="1488"/>
      <c r="BP28" s="1488"/>
      <c r="BQ28" s="1488"/>
      <c r="BR28" s="1488"/>
      <c r="BS28" s="1488"/>
      <c r="BT28" s="1488"/>
      <c r="BU28" s="1488"/>
      <c r="BV28" s="1488"/>
      <c r="BW28" s="1488"/>
      <c r="BX28" s="1488"/>
      <c r="BY28" s="1488"/>
      <c r="BZ28" s="1488"/>
      <c r="CA28" s="1488"/>
      <c r="CB28" s="1488"/>
      <c r="CC28" s="1488"/>
      <c r="CD28" s="1488"/>
      <c r="CE28" s="1488"/>
      <c r="CF28" s="1488"/>
      <c r="CG28" s="1488"/>
      <c r="CH28" s="1488"/>
      <c r="CI28" s="1489"/>
      <c r="CJ28" s="464"/>
      <c r="CK28" s="1484">
        <v>13</v>
      </c>
      <c r="CL28" s="1485"/>
      <c r="CM28" s="1485"/>
      <c r="CN28" s="1485"/>
      <c r="CO28" s="1486"/>
      <c r="CP28" s="1557" t="str">
        <f t="shared" si="3"/>
        <v>Wet Scrubber (Med Efficiency)</v>
      </c>
      <c r="CQ28" s="1558"/>
      <c r="CR28" s="1558"/>
      <c r="CS28" s="1558"/>
      <c r="CT28" s="1558"/>
      <c r="CU28" s="1558"/>
      <c r="CV28" s="1558"/>
      <c r="CW28" s="1558"/>
      <c r="CX28" s="1558"/>
      <c r="CY28" s="1558"/>
      <c r="CZ28" s="1558"/>
      <c r="DA28" s="1558"/>
      <c r="DB28" s="1558"/>
      <c r="DC28" s="1558"/>
      <c r="DD28" s="1558"/>
      <c r="DE28" s="1558"/>
      <c r="DF28" s="1558"/>
      <c r="DG28" s="1558"/>
      <c r="DH28" s="1558"/>
      <c r="DI28" s="1558"/>
      <c r="DJ28" s="1558"/>
      <c r="DK28" s="1558"/>
      <c r="DL28" s="1558"/>
      <c r="DM28" s="1558"/>
      <c r="DN28" s="1558"/>
      <c r="DO28" s="1558"/>
      <c r="DP28" s="1558"/>
      <c r="DQ28" s="1558"/>
      <c r="DR28" s="1558"/>
      <c r="DS28" s="1558"/>
      <c r="DT28" s="1558"/>
      <c r="DU28" s="1559"/>
      <c r="DV28" s="461"/>
      <c r="DW28" s="461"/>
    </row>
    <row r="29" spans="1:127" s="463" customFormat="1" ht="23.25" x14ac:dyDescent="0.35">
      <c r="A29" s="461"/>
      <c r="B29" s="1494">
        <v>3</v>
      </c>
      <c r="C29" s="1492"/>
      <c r="D29" s="1492"/>
      <c r="E29" s="1492"/>
      <c r="F29" s="1493"/>
      <c r="G29" s="1487" t="str">
        <f t="shared" si="0"/>
        <v>Hopper  (Note 2)</v>
      </c>
      <c r="H29" s="1488"/>
      <c r="I29" s="1488"/>
      <c r="J29" s="1488"/>
      <c r="K29" s="1488"/>
      <c r="L29" s="1488"/>
      <c r="M29" s="1488"/>
      <c r="N29" s="1488"/>
      <c r="O29" s="1488"/>
      <c r="P29" s="1488"/>
      <c r="Q29" s="1488"/>
      <c r="R29" s="1488"/>
      <c r="S29" s="1488"/>
      <c r="T29" s="1488"/>
      <c r="U29" s="1488"/>
      <c r="V29" s="1488"/>
      <c r="W29" s="1488"/>
      <c r="X29" s="1488"/>
      <c r="Y29" s="1488"/>
      <c r="Z29" s="1488"/>
      <c r="AA29" s="1488"/>
      <c r="AB29" s="1489"/>
      <c r="AC29" s="466"/>
      <c r="AD29" s="1491">
        <v>15</v>
      </c>
      <c r="AE29" s="1492"/>
      <c r="AF29" s="1492"/>
      <c r="AG29" s="1492"/>
      <c r="AH29" s="1493"/>
      <c r="AI29" s="1487" t="str">
        <f t="shared" si="1"/>
        <v>Silo, Filling - Pneumatic</v>
      </c>
      <c r="AJ29" s="1488"/>
      <c r="AK29" s="1488"/>
      <c r="AL29" s="1488"/>
      <c r="AM29" s="1488"/>
      <c r="AN29" s="1488"/>
      <c r="AO29" s="1488"/>
      <c r="AP29" s="1488"/>
      <c r="AQ29" s="1488"/>
      <c r="AR29" s="1488"/>
      <c r="AS29" s="1488"/>
      <c r="AT29" s="1488"/>
      <c r="AU29" s="1488"/>
      <c r="AV29" s="1488"/>
      <c r="AW29" s="1488"/>
      <c r="AX29" s="1488"/>
      <c r="AY29" s="1488"/>
      <c r="AZ29" s="1488"/>
      <c r="BA29" s="1488"/>
      <c r="BB29" s="1488"/>
      <c r="BC29" s="1488"/>
      <c r="BD29" s="1490"/>
      <c r="BE29" s="462"/>
      <c r="BF29" s="1494">
        <v>3</v>
      </c>
      <c r="BG29" s="1492"/>
      <c r="BH29" s="1492"/>
      <c r="BI29" s="1492"/>
      <c r="BJ29" s="1492"/>
      <c r="BK29" s="1487" t="str">
        <f t="shared" si="2"/>
        <v>Conveyor with Half Cover</v>
      </c>
      <c r="BL29" s="1488"/>
      <c r="BM29" s="1488"/>
      <c r="BN29" s="1488"/>
      <c r="BO29" s="1488"/>
      <c r="BP29" s="1488"/>
      <c r="BQ29" s="1488"/>
      <c r="BR29" s="1488"/>
      <c r="BS29" s="1488"/>
      <c r="BT29" s="1488"/>
      <c r="BU29" s="1488"/>
      <c r="BV29" s="1488"/>
      <c r="BW29" s="1488"/>
      <c r="BX29" s="1488"/>
      <c r="BY29" s="1488"/>
      <c r="BZ29" s="1488"/>
      <c r="CA29" s="1488"/>
      <c r="CB29" s="1488"/>
      <c r="CC29" s="1488"/>
      <c r="CD29" s="1488"/>
      <c r="CE29" s="1488"/>
      <c r="CF29" s="1488"/>
      <c r="CG29" s="1488"/>
      <c r="CH29" s="1488"/>
      <c r="CI29" s="1489"/>
      <c r="CJ29" s="464"/>
      <c r="CK29" s="1484">
        <v>14</v>
      </c>
      <c r="CL29" s="1485"/>
      <c r="CM29" s="1485"/>
      <c r="CN29" s="1485"/>
      <c r="CO29" s="1486"/>
      <c r="CP29" s="1557" t="str">
        <f t="shared" si="3"/>
        <v>Venturi Scrubber (High Efficiency)</v>
      </c>
      <c r="CQ29" s="1558"/>
      <c r="CR29" s="1558"/>
      <c r="CS29" s="1558"/>
      <c r="CT29" s="1558"/>
      <c r="CU29" s="1558"/>
      <c r="CV29" s="1558"/>
      <c r="CW29" s="1558"/>
      <c r="CX29" s="1558"/>
      <c r="CY29" s="1558"/>
      <c r="CZ29" s="1558"/>
      <c r="DA29" s="1558"/>
      <c r="DB29" s="1558"/>
      <c r="DC29" s="1558"/>
      <c r="DD29" s="1558"/>
      <c r="DE29" s="1558"/>
      <c r="DF29" s="1558"/>
      <c r="DG29" s="1558"/>
      <c r="DH29" s="1558"/>
      <c r="DI29" s="1558"/>
      <c r="DJ29" s="1558"/>
      <c r="DK29" s="1558"/>
      <c r="DL29" s="1558"/>
      <c r="DM29" s="1558"/>
      <c r="DN29" s="1558"/>
      <c r="DO29" s="1558"/>
      <c r="DP29" s="1558"/>
      <c r="DQ29" s="1558"/>
      <c r="DR29" s="1558"/>
      <c r="DS29" s="1558"/>
      <c r="DT29" s="1558"/>
      <c r="DU29" s="1559"/>
      <c r="DV29" s="468"/>
      <c r="DW29" s="469"/>
    </row>
    <row r="30" spans="1:127" s="463" customFormat="1" ht="23.25" x14ac:dyDescent="0.35">
      <c r="A30" s="461"/>
      <c r="B30" s="1494">
        <v>4</v>
      </c>
      <c r="C30" s="1492"/>
      <c r="D30" s="1492"/>
      <c r="E30" s="1492"/>
      <c r="F30" s="1493"/>
      <c r="G30" s="1487" t="str">
        <f t="shared" si="0"/>
        <v>Transfer Point  (Note 2)</v>
      </c>
      <c r="H30" s="1488"/>
      <c r="I30" s="1488"/>
      <c r="J30" s="1488"/>
      <c r="K30" s="1488"/>
      <c r="L30" s="1488"/>
      <c r="M30" s="1488"/>
      <c r="N30" s="1488"/>
      <c r="O30" s="1488"/>
      <c r="P30" s="1488"/>
      <c r="Q30" s="1488"/>
      <c r="R30" s="1488"/>
      <c r="S30" s="1488"/>
      <c r="T30" s="1488"/>
      <c r="U30" s="1488"/>
      <c r="V30" s="1488"/>
      <c r="W30" s="1488"/>
      <c r="X30" s="1488"/>
      <c r="Y30" s="1488"/>
      <c r="Z30" s="1488"/>
      <c r="AA30" s="1488"/>
      <c r="AB30" s="1489"/>
      <c r="AC30" s="466"/>
      <c r="AD30" s="1491">
        <v>16</v>
      </c>
      <c r="AE30" s="1492"/>
      <c r="AF30" s="1492"/>
      <c r="AG30" s="1492"/>
      <c r="AH30" s="1493"/>
      <c r="AI30" s="1487" t="str">
        <f t="shared" si="1"/>
        <v>Silo, Filling - Bucket Elevator</v>
      </c>
      <c r="AJ30" s="1488"/>
      <c r="AK30" s="1488"/>
      <c r="AL30" s="1488"/>
      <c r="AM30" s="1488"/>
      <c r="AN30" s="1488"/>
      <c r="AO30" s="1488"/>
      <c r="AP30" s="1488"/>
      <c r="AQ30" s="1488"/>
      <c r="AR30" s="1488"/>
      <c r="AS30" s="1488"/>
      <c r="AT30" s="1488"/>
      <c r="AU30" s="1488"/>
      <c r="AV30" s="1488"/>
      <c r="AW30" s="1488"/>
      <c r="AX30" s="1488"/>
      <c r="AY30" s="1488"/>
      <c r="AZ30" s="1488"/>
      <c r="BA30" s="1488"/>
      <c r="BB30" s="1488"/>
      <c r="BC30" s="1488"/>
      <c r="BD30" s="1490"/>
      <c r="BE30" s="470"/>
      <c r="BF30" s="1494">
        <v>4</v>
      </c>
      <c r="BG30" s="1492"/>
      <c r="BH30" s="1492"/>
      <c r="BI30" s="1492"/>
      <c r="BJ30" s="1492"/>
      <c r="BK30" s="1487" t="str">
        <f t="shared" si="2"/>
        <v>Conveyor with Three Quarter Cover</v>
      </c>
      <c r="BL30" s="1488"/>
      <c r="BM30" s="1488"/>
      <c r="BN30" s="1488"/>
      <c r="BO30" s="1488"/>
      <c r="BP30" s="1488"/>
      <c r="BQ30" s="1488"/>
      <c r="BR30" s="1488"/>
      <c r="BS30" s="1488"/>
      <c r="BT30" s="1488"/>
      <c r="BU30" s="1488"/>
      <c r="BV30" s="1488"/>
      <c r="BW30" s="1488"/>
      <c r="BX30" s="1488"/>
      <c r="BY30" s="1488"/>
      <c r="BZ30" s="1488"/>
      <c r="CA30" s="1488"/>
      <c r="CB30" s="1488"/>
      <c r="CC30" s="1488"/>
      <c r="CD30" s="1488"/>
      <c r="CE30" s="1488"/>
      <c r="CF30" s="1488"/>
      <c r="CG30" s="1488"/>
      <c r="CH30" s="1488"/>
      <c r="CI30" s="1489"/>
      <c r="CJ30" s="464"/>
      <c r="CK30" s="1484">
        <v>15</v>
      </c>
      <c r="CL30" s="1485"/>
      <c r="CM30" s="1485"/>
      <c r="CN30" s="1485"/>
      <c r="CO30" s="1486"/>
      <c r="CP30" s="1557" t="str">
        <f t="shared" si="3"/>
        <v>Baghouse with Multiple Pickups</v>
      </c>
      <c r="CQ30" s="1558"/>
      <c r="CR30" s="1558"/>
      <c r="CS30" s="1558"/>
      <c r="CT30" s="1558"/>
      <c r="CU30" s="1558"/>
      <c r="CV30" s="1558"/>
      <c r="CW30" s="1558"/>
      <c r="CX30" s="1558"/>
      <c r="CY30" s="1558"/>
      <c r="CZ30" s="1558"/>
      <c r="DA30" s="1558"/>
      <c r="DB30" s="1558"/>
      <c r="DC30" s="1558"/>
      <c r="DD30" s="1558"/>
      <c r="DE30" s="1558"/>
      <c r="DF30" s="1558"/>
      <c r="DG30" s="1558"/>
      <c r="DH30" s="1558"/>
      <c r="DI30" s="1558"/>
      <c r="DJ30" s="1558"/>
      <c r="DK30" s="1558"/>
      <c r="DL30" s="1558"/>
      <c r="DM30" s="1558"/>
      <c r="DN30" s="1558"/>
      <c r="DO30" s="1558"/>
      <c r="DP30" s="1558"/>
      <c r="DQ30" s="1558"/>
      <c r="DR30" s="1558"/>
      <c r="DS30" s="1558"/>
      <c r="DT30" s="1558"/>
      <c r="DU30" s="1559"/>
      <c r="DV30" s="461"/>
    </row>
    <row r="31" spans="1:127" s="463" customFormat="1" ht="23.25" x14ac:dyDescent="0.35">
      <c r="A31" s="461"/>
      <c r="B31" s="1494">
        <v>5</v>
      </c>
      <c r="C31" s="1492"/>
      <c r="D31" s="1492"/>
      <c r="E31" s="1492"/>
      <c r="F31" s="1493"/>
      <c r="G31" s="1487" t="str">
        <f t="shared" si="0"/>
        <v>Transfer Point, Controlled (Note 5)</v>
      </c>
      <c r="H31" s="1488"/>
      <c r="I31" s="1488"/>
      <c r="J31" s="1488"/>
      <c r="K31" s="1488"/>
      <c r="L31" s="1488"/>
      <c r="M31" s="1488"/>
      <c r="N31" s="1488"/>
      <c r="O31" s="1488"/>
      <c r="P31" s="1488"/>
      <c r="Q31" s="1488"/>
      <c r="R31" s="1488"/>
      <c r="S31" s="1488"/>
      <c r="T31" s="1488"/>
      <c r="U31" s="1488"/>
      <c r="V31" s="1488"/>
      <c r="W31" s="1488"/>
      <c r="X31" s="1488"/>
      <c r="Y31" s="1488"/>
      <c r="Z31" s="1488"/>
      <c r="AA31" s="1488"/>
      <c r="AB31" s="1489"/>
      <c r="AC31" s="466"/>
      <c r="AD31" s="1491">
        <v>17</v>
      </c>
      <c r="AE31" s="1492"/>
      <c r="AF31" s="1492"/>
      <c r="AG31" s="1492"/>
      <c r="AH31" s="1493"/>
      <c r="AI31" s="1487" t="str">
        <f t="shared" si="1"/>
        <v>Silo, discharge to Conveyor  (Note 2)</v>
      </c>
      <c r="AJ31" s="1488"/>
      <c r="AK31" s="1488"/>
      <c r="AL31" s="1488"/>
      <c r="AM31" s="1488"/>
      <c r="AN31" s="1488"/>
      <c r="AO31" s="1488"/>
      <c r="AP31" s="1488"/>
      <c r="AQ31" s="1488"/>
      <c r="AR31" s="1488"/>
      <c r="AS31" s="1488"/>
      <c r="AT31" s="1488"/>
      <c r="AU31" s="1488"/>
      <c r="AV31" s="1488"/>
      <c r="AW31" s="1488"/>
      <c r="AX31" s="1488"/>
      <c r="AY31" s="1488"/>
      <c r="AZ31" s="1488"/>
      <c r="BA31" s="1488"/>
      <c r="BB31" s="1488"/>
      <c r="BC31" s="1488"/>
      <c r="BD31" s="1490"/>
      <c r="BE31" s="462"/>
      <c r="BF31" s="1494">
        <v>5</v>
      </c>
      <c r="BG31" s="1492"/>
      <c r="BH31" s="1492"/>
      <c r="BI31" s="1492"/>
      <c r="BJ31" s="1492"/>
      <c r="BK31" s="1487" t="str">
        <f t="shared" si="2"/>
        <v>Conveyor with Full Cover</v>
      </c>
      <c r="BL31" s="1488"/>
      <c r="BM31" s="1488"/>
      <c r="BN31" s="1488"/>
      <c r="BO31" s="1488"/>
      <c r="BP31" s="1488"/>
      <c r="BQ31" s="1488"/>
      <c r="BR31" s="1488"/>
      <c r="BS31" s="1488"/>
      <c r="BT31" s="1488"/>
      <c r="BU31" s="1488"/>
      <c r="BV31" s="1488"/>
      <c r="BW31" s="1488"/>
      <c r="BX31" s="1488"/>
      <c r="BY31" s="1488"/>
      <c r="BZ31" s="1488"/>
      <c r="CA31" s="1488"/>
      <c r="CB31" s="1488"/>
      <c r="CC31" s="1488"/>
      <c r="CD31" s="1488"/>
      <c r="CE31" s="1488"/>
      <c r="CF31" s="1488"/>
      <c r="CG31" s="1488"/>
      <c r="CH31" s="1488"/>
      <c r="CI31" s="1489"/>
      <c r="CJ31" s="464"/>
      <c r="CK31" s="1484">
        <v>16</v>
      </c>
      <c r="CL31" s="1485"/>
      <c r="CM31" s="1485"/>
      <c r="CN31" s="1485"/>
      <c r="CO31" s="1486"/>
      <c r="CP31" s="1557" t="str">
        <f t="shared" si="3"/>
        <v>Baghouse with Single Pickup (Unenclosed)</v>
      </c>
      <c r="CQ31" s="1558"/>
      <c r="CR31" s="1558"/>
      <c r="CS31" s="1558"/>
      <c r="CT31" s="1558"/>
      <c r="CU31" s="1558"/>
      <c r="CV31" s="1558"/>
      <c r="CW31" s="1558"/>
      <c r="CX31" s="1558"/>
      <c r="CY31" s="1558"/>
      <c r="CZ31" s="1558"/>
      <c r="DA31" s="1558"/>
      <c r="DB31" s="1558"/>
      <c r="DC31" s="1558"/>
      <c r="DD31" s="1558"/>
      <c r="DE31" s="1558"/>
      <c r="DF31" s="1558"/>
      <c r="DG31" s="1558"/>
      <c r="DH31" s="1558"/>
      <c r="DI31" s="1558"/>
      <c r="DJ31" s="1558"/>
      <c r="DK31" s="1558"/>
      <c r="DL31" s="1558"/>
      <c r="DM31" s="1558"/>
      <c r="DN31" s="1558"/>
      <c r="DO31" s="1558"/>
      <c r="DP31" s="1558"/>
      <c r="DQ31" s="1558"/>
      <c r="DR31" s="1558"/>
      <c r="DS31" s="1558"/>
      <c r="DT31" s="1558"/>
      <c r="DU31" s="1559"/>
      <c r="DV31" s="461"/>
    </row>
    <row r="32" spans="1:127" s="463" customFormat="1" ht="23.25" x14ac:dyDescent="0.35">
      <c r="A32" s="461"/>
      <c r="B32" s="1494">
        <v>6</v>
      </c>
      <c r="C32" s="1492"/>
      <c r="D32" s="1492"/>
      <c r="E32" s="1492"/>
      <c r="F32" s="1493"/>
      <c r="G32" s="1487" t="str">
        <f t="shared" si="0"/>
        <v>Conveyor  (Note 2)</v>
      </c>
      <c r="H32" s="1488"/>
      <c r="I32" s="1488"/>
      <c r="J32" s="1488"/>
      <c r="K32" s="1488"/>
      <c r="L32" s="1488"/>
      <c r="M32" s="1488"/>
      <c r="N32" s="1488"/>
      <c r="O32" s="1488"/>
      <c r="P32" s="1488"/>
      <c r="Q32" s="1488"/>
      <c r="R32" s="1488"/>
      <c r="S32" s="1488"/>
      <c r="T32" s="1488"/>
      <c r="U32" s="1488"/>
      <c r="V32" s="1488"/>
      <c r="W32" s="1488"/>
      <c r="X32" s="1488"/>
      <c r="Y32" s="1488"/>
      <c r="Z32" s="1488"/>
      <c r="AA32" s="1488"/>
      <c r="AB32" s="1489"/>
      <c r="AC32" s="471"/>
      <c r="AD32" s="1491">
        <v>18</v>
      </c>
      <c r="AE32" s="1492"/>
      <c r="AF32" s="1492"/>
      <c r="AG32" s="1492"/>
      <c r="AH32" s="1493"/>
      <c r="AI32" s="1487" t="str">
        <f t="shared" si="1"/>
        <v>Silo, discharge to Tank Truck</v>
      </c>
      <c r="AJ32" s="1488"/>
      <c r="AK32" s="1488"/>
      <c r="AL32" s="1488"/>
      <c r="AM32" s="1488"/>
      <c r="AN32" s="1488"/>
      <c r="AO32" s="1488"/>
      <c r="AP32" s="1488"/>
      <c r="AQ32" s="1488"/>
      <c r="AR32" s="1488"/>
      <c r="AS32" s="1488"/>
      <c r="AT32" s="1488"/>
      <c r="AU32" s="1488"/>
      <c r="AV32" s="1488"/>
      <c r="AW32" s="1488"/>
      <c r="AX32" s="1488"/>
      <c r="AY32" s="1488"/>
      <c r="AZ32" s="1488"/>
      <c r="BA32" s="1488"/>
      <c r="BB32" s="1488"/>
      <c r="BC32" s="1488"/>
      <c r="BD32" s="1490"/>
      <c r="BE32" s="466"/>
      <c r="BF32" s="1494">
        <v>6</v>
      </c>
      <c r="BG32" s="1492"/>
      <c r="BH32" s="1492"/>
      <c r="BI32" s="1492"/>
      <c r="BJ32" s="1492"/>
      <c r="BK32" s="1487" t="str">
        <f t="shared" si="2"/>
        <v>Process Enclosure</v>
      </c>
      <c r="BL32" s="1488"/>
      <c r="BM32" s="1488"/>
      <c r="BN32" s="1488"/>
      <c r="BO32" s="1488"/>
      <c r="BP32" s="1488"/>
      <c r="BQ32" s="1488"/>
      <c r="BR32" s="1488"/>
      <c r="BS32" s="1488"/>
      <c r="BT32" s="1488"/>
      <c r="BU32" s="1488"/>
      <c r="BV32" s="1488"/>
      <c r="BW32" s="1488"/>
      <c r="BX32" s="1488"/>
      <c r="BY32" s="1488"/>
      <c r="BZ32" s="1488"/>
      <c r="CA32" s="1488"/>
      <c r="CB32" s="1488"/>
      <c r="CC32" s="1488"/>
      <c r="CD32" s="1488"/>
      <c r="CE32" s="1488"/>
      <c r="CF32" s="1488"/>
      <c r="CG32" s="1488"/>
      <c r="CH32" s="1488"/>
      <c r="CI32" s="1489"/>
      <c r="CJ32" s="464"/>
      <c r="CK32" s="1484">
        <v>17</v>
      </c>
      <c r="CL32" s="1485"/>
      <c r="CM32" s="1485"/>
      <c r="CN32" s="1485"/>
      <c r="CO32" s="1486"/>
      <c r="CP32" s="1557" t="str">
        <f t="shared" si="3"/>
        <v>Baghouse with Single Pickup (Partial Enclosed)</v>
      </c>
      <c r="CQ32" s="1558"/>
      <c r="CR32" s="1558"/>
      <c r="CS32" s="1558"/>
      <c r="CT32" s="1558"/>
      <c r="CU32" s="1558"/>
      <c r="CV32" s="1558"/>
      <c r="CW32" s="1558"/>
      <c r="CX32" s="1558"/>
      <c r="CY32" s="1558"/>
      <c r="CZ32" s="1558"/>
      <c r="DA32" s="1558"/>
      <c r="DB32" s="1558"/>
      <c r="DC32" s="1558"/>
      <c r="DD32" s="1558"/>
      <c r="DE32" s="1558"/>
      <c r="DF32" s="1558"/>
      <c r="DG32" s="1558"/>
      <c r="DH32" s="1558"/>
      <c r="DI32" s="1558"/>
      <c r="DJ32" s="1558"/>
      <c r="DK32" s="1558"/>
      <c r="DL32" s="1558"/>
      <c r="DM32" s="1558"/>
      <c r="DN32" s="1558"/>
      <c r="DO32" s="1558"/>
      <c r="DP32" s="1558"/>
      <c r="DQ32" s="1558"/>
      <c r="DR32" s="1558"/>
      <c r="DS32" s="1558"/>
      <c r="DT32" s="1558"/>
      <c r="DU32" s="1559"/>
      <c r="DV32" s="461"/>
    </row>
    <row r="33" spans="1:126" s="463" customFormat="1" ht="23.25" x14ac:dyDescent="0.35">
      <c r="A33" s="461"/>
      <c r="B33" s="1494">
        <v>7</v>
      </c>
      <c r="C33" s="1492"/>
      <c r="D33" s="1492"/>
      <c r="E33" s="1492"/>
      <c r="F33" s="1493"/>
      <c r="G33" s="1487" t="str">
        <f t="shared" si="0"/>
        <v>Crushing, Dry - Primary</v>
      </c>
      <c r="H33" s="1488"/>
      <c r="I33" s="1488"/>
      <c r="J33" s="1488"/>
      <c r="K33" s="1488"/>
      <c r="L33" s="1488"/>
      <c r="M33" s="1488"/>
      <c r="N33" s="1488"/>
      <c r="O33" s="1488"/>
      <c r="P33" s="1488"/>
      <c r="Q33" s="1488"/>
      <c r="R33" s="1488"/>
      <c r="S33" s="1488"/>
      <c r="T33" s="1488"/>
      <c r="U33" s="1488"/>
      <c r="V33" s="1488"/>
      <c r="W33" s="1488"/>
      <c r="X33" s="1488"/>
      <c r="Y33" s="1488"/>
      <c r="Z33" s="1488"/>
      <c r="AA33" s="1488"/>
      <c r="AB33" s="1489"/>
      <c r="AC33" s="471"/>
      <c r="AD33" s="1491">
        <v>19</v>
      </c>
      <c r="AE33" s="1492"/>
      <c r="AF33" s="1492"/>
      <c r="AG33" s="1492"/>
      <c r="AH33" s="1493"/>
      <c r="AI33" s="1487" t="str">
        <f t="shared" si="1"/>
        <v>Loading Open Top Truck  (Note 2)</v>
      </c>
      <c r="AJ33" s="1488"/>
      <c r="AK33" s="1488"/>
      <c r="AL33" s="1488"/>
      <c r="AM33" s="1488"/>
      <c r="AN33" s="1488"/>
      <c r="AO33" s="1488"/>
      <c r="AP33" s="1488"/>
      <c r="AQ33" s="1488"/>
      <c r="AR33" s="1488"/>
      <c r="AS33" s="1488"/>
      <c r="AT33" s="1488"/>
      <c r="AU33" s="1488"/>
      <c r="AV33" s="1488"/>
      <c r="AW33" s="1488"/>
      <c r="AX33" s="1488"/>
      <c r="AY33" s="1488"/>
      <c r="AZ33" s="1488"/>
      <c r="BA33" s="1488"/>
      <c r="BB33" s="1488"/>
      <c r="BC33" s="1488"/>
      <c r="BD33" s="1490"/>
      <c r="BE33" s="466"/>
      <c r="BF33" s="1494">
        <v>7</v>
      </c>
      <c r="BG33" s="1492"/>
      <c r="BH33" s="1492"/>
      <c r="BI33" s="1492"/>
      <c r="BJ33" s="1492"/>
      <c r="BK33" s="1487" t="str">
        <f t="shared" si="2"/>
        <v>Gravity Separator</v>
      </c>
      <c r="BL33" s="1488"/>
      <c r="BM33" s="1488"/>
      <c r="BN33" s="1488"/>
      <c r="BO33" s="1488"/>
      <c r="BP33" s="1488"/>
      <c r="BQ33" s="1488"/>
      <c r="BR33" s="1488"/>
      <c r="BS33" s="1488"/>
      <c r="BT33" s="1488"/>
      <c r="BU33" s="1488"/>
      <c r="BV33" s="1488"/>
      <c r="BW33" s="1488"/>
      <c r="BX33" s="1488"/>
      <c r="BY33" s="1488"/>
      <c r="BZ33" s="1488"/>
      <c r="CA33" s="1488"/>
      <c r="CB33" s="1488"/>
      <c r="CC33" s="1488"/>
      <c r="CD33" s="1488"/>
      <c r="CE33" s="1488"/>
      <c r="CF33" s="1488"/>
      <c r="CG33" s="1488"/>
      <c r="CH33" s="1488"/>
      <c r="CI33" s="1489"/>
      <c r="CJ33" s="464"/>
      <c r="CK33" s="1484">
        <v>18</v>
      </c>
      <c r="CL33" s="1485"/>
      <c r="CM33" s="1485"/>
      <c r="CN33" s="1485"/>
      <c r="CO33" s="1486"/>
      <c r="CP33" s="1557" t="str">
        <f t="shared" si="3"/>
        <v>Baghouse with Single Pickup (Full Enclosed)</v>
      </c>
      <c r="CQ33" s="1558"/>
      <c r="CR33" s="1558"/>
      <c r="CS33" s="1558"/>
      <c r="CT33" s="1558"/>
      <c r="CU33" s="1558"/>
      <c r="CV33" s="1558"/>
      <c r="CW33" s="1558"/>
      <c r="CX33" s="1558"/>
      <c r="CY33" s="1558"/>
      <c r="CZ33" s="1558"/>
      <c r="DA33" s="1558"/>
      <c r="DB33" s="1558"/>
      <c r="DC33" s="1558"/>
      <c r="DD33" s="1558"/>
      <c r="DE33" s="1558"/>
      <c r="DF33" s="1558"/>
      <c r="DG33" s="1558"/>
      <c r="DH33" s="1558"/>
      <c r="DI33" s="1558"/>
      <c r="DJ33" s="1558"/>
      <c r="DK33" s="1558"/>
      <c r="DL33" s="1558"/>
      <c r="DM33" s="1558"/>
      <c r="DN33" s="1558"/>
      <c r="DO33" s="1558"/>
      <c r="DP33" s="1558"/>
      <c r="DQ33" s="1558"/>
      <c r="DR33" s="1558"/>
      <c r="DS33" s="1558"/>
      <c r="DT33" s="1558"/>
      <c r="DU33" s="1559"/>
      <c r="DV33" s="461"/>
    </row>
    <row r="34" spans="1:126" s="463" customFormat="1" ht="23.25" x14ac:dyDescent="0.35">
      <c r="A34" s="461"/>
      <c r="B34" s="1494">
        <v>8</v>
      </c>
      <c r="C34" s="1492"/>
      <c r="D34" s="1492"/>
      <c r="E34" s="1492"/>
      <c r="F34" s="1493"/>
      <c r="G34" s="1487" t="str">
        <f t="shared" si="0"/>
        <v>Crushing, Dry - Secondary</v>
      </c>
      <c r="H34" s="1488"/>
      <c r="I34" s="1488"/>
      <c r="J34" s="1488"/>
      <c r="K34" s="1488"/>
      <c r="L34" s="1488"/>
      <c r="M34" s="1488"/>
      <c r="N34" s="1488"/>
      <c r="O34" s="1488"/>
      <c r="P34" s="1488"/>
      <c r="Q34" s="1488"/>
      <c r="R34" s="1488"/>
      <c r="S34" s="1488"/>
      <c r="T34" s="1488"/>
      <c r="U34" s="1488"/>
      <c r="V34" s="1488"/>
      <c r="W34" s="1488"/>
      <c r="X34" s="1488"/>
      <c r="Y34" s="1488"/>
      <c r="Z34" s="1488"/>
      <c r="AA34" s="1488"/>
      <c r="AB34" s="1489"/>
      <c r="AC34" s="471"/>
      <c r="AD34" s="1491">
        <v>20</v>
      </c>
      <c r="AE34" s="1492"/>
      <c r="AF34" s="1492"/>
      <c r="AG34" s="1492"/>
      <c r="AH34" s="1493"/>
      <c r="AI34" s="1487" t="str">
        <f t="shared" si="1"/>
        <v>Feeder</v>
      </c>
      <c r="AJ34" s="1488"/>
      <c r="AK34" s="1488"/>
      <c r="AL34" s="1488"/>
      <c r="AM34" s="1488"/>
      <c r="AN34" s="1488"/>
      <c r="AO34" s="1488"/>
      <c r="AP34" s="1488"/>
      <c r="AQ34" s="1488"/>
      <c r="AR34" s="1488"/>
      <c r="AS34" s="1488"/>
      <c r="AT34" s="1488"/>
      <c r="AU34" s="1488"/>
      <c r="AV34" s="1488"/>
      <c r="AW34" s="1488"/>
      <c r="AX34" s="1488"/>
      <c r="AY34" s="1488"/>
      <c r="AZ34" s="1488"/>
      <c r="BA34" s="1488"/>
      <c r="BB34" s="1488"/>
      <c r="BC34" s="1488"/>
      <c r="BD34" s="1490"/>
      <c r="BE34" s="466"/>
      <c r="BF34" s="1494">
        <v>8</v>
      </c>
      <c r="BG34" s="1492"/>
      <c r="BH34" s="1492"/>
      <c r="BI34" s="1492"/>
      <c r="BJ34" s="1492"/>
      <c r="BK34" s="1487" t="str">
        <f t="shared" si="2"/>
        <v>Cyclone - Simple</v>
      </c>
      <c r="BL34" s="1488"/>
      <c r="BM34" s="1488"/>
      <c r="BN34" s="1488"/>
      <c r="BO34" s="1488"/>
      <c r="BP34" s="1488"/>
      <c r="BQ34" s="1488"/>
      <c r="BR34" s="1488"/>
      <c r="BS34" s="1488"/>
      <c r="BT34" s="1488"/>
      <c r="BU34" s="1488"/>
      <c r="BV34" s="1488"/>
      <c r="BW34" s="1488"/>
      <c r="BX34" s="1488"/>
      <c r="BY34" s="1488"/>
      <c r="BZ34" s="1488"/>
      <c r="CA34" s="1488"/>
      <c r="CB34" s="1488"/>
      <c r="CC34" s="1488"/>
      <c r="CD34" s="1488"/>
      <c r="CE34" s="1488"/>
      <c r="CF34" s="1488"/>
      <c r="CG34" s="1488"/>
      <c r="CH34" s="1488"/>
      <c r="CI34" s="1489"/>
      <c r="CJ34" s="464"/>
      <c r="CK34" s="1484">
        <v>19</v>
      </c>
      <c r="CL34" s="1485"/>
      <c r="CM34" s="1485"/>
      <c r="CN34" s="1485"/>
      <c r="CO34" s="1486"/>
      <c r="CP34" s="1557" t="str">
        <f t="shared" si="3"/>
        <v>Baghouse with Single Pickup (Attached)</v>
      </c>
      <c r="CQ34" s="1558"/>
      <c r="CR34" s="1558"/>
      <c r="CS34" s="1558"/>
      <c r="CT34" s="1558"/>
      <c r="CU34" s="1558"/>
      <c r="CV34" s="1558"/>
      <c r="CW34" s="1558"/>
      <c r="CX34" s="1558"/>
      <c r="CY34" s="1558"/>
      <c r="CZ34" s="1558"/>
      <c r="DA34" s="1558"/>
      <c r="DB34" s="1558"/>
      <c r="DC34" s="1558"/>
      <c r="DD34" s="1558"/>
      <c r="DE34" s="1558"/>
      <c r="DF34" s="1558"/>
      <c r="DG34" s="1558"/>
      <c r="DH34" s="1558"/>
      <c r="DI34" s="1558"/>
      <c r="DJ34" s="1558"/>
      <c r="DK34" s="1558"/>
      <c r="DL34" s="1558"/>
      <c r="DM34" s="1558"/>
      <c r="DN34" s="1558"/>
      <c r="DO34" s="1558"/>
      <c r="DP34" s="1558"/>
      <c r="DQ34" s="1558"/>
      <c r="DR34" s="1558"/>
      <c r="DS34" s="1558"/>
      <c r="DT34" s="1558"/>
      <c r="DU34" s="1559"/>
      <c r="DV34" s="461"/>
    </row>
    <row r="35" spans="1:126" s="463" customFormat="1" ht="23.25" x14ac:dyDescent="0.35">
      <c r="A35" s="461"/>
      <c r="B35" s="1494">
        <v>9</v>
      </c>
      <c r="C35" s="1492"/>
      <c r="D35" s="1492"/>
      <c r="E35" s="1492"/>
      <c r="F35" s="1493"/>
      <c r="G35" s="1487" t="str">
        <f t="shared" si="0"/>
        <v>Crushing, Dry - Tertiary</v>
      </c>
      <c r="H35" s="1488"/>
      <c r="I35" s="1488"/>
      <c r="J35" s="1488"/>
      <c r="K35" s="1488"/>
      <c r="L35" s="1488"/>
      <c r="M35" s="1488"/>
      <c r="N35" s="1488"/>
      <c r="O35" s="1488"/>
      <c r="P35" s="1488"/>
      <c r="Q35" s="1488"/>
      <c r="R35" s="1488"/>
      <c r="S35" s="1488"/>
      <c r="T35" s="1488"/>
      <c r="U35" s="1488"/>
      <c r="V35" s="1488"/>
      <c r="W35" s="1488"/>
      <c r="X35" s="1488"/>
      <c r="Y35" s="1488"/>
      <c r="Z35" s="1488"/>
      <c r="AA35" s="1488"/>
      <c r="AB35" s="1489"/>
      <c r="AC35" s="466"/>
      <c r="AD35" s="1491">
        <v>21</v>
      </c>
      <c r="AE35" s="1492"/>
      <c r="AF35" s="1492"/>
      <c r="AG35" s="1492"/>
      <c r="AH35" s="1493"/>
      <c r="AI35" s="1487" t="str">
        <f t="shared" si="1"/>
        <v>See Lookup Table "EmFac" for data</v>
      </c>
      <c r="AJ35" s="1488"/>
      <c r="AK35" s="1488"/>
      <c r="AL35" s="1488"/>
      <c r="AM35" s="1488"/>
      <c r="AN35" s="1488"/>
      <c r="AO35" s="1488"/>
      <c r="AP35" s="1488"/>
      <c r="AQ35" s="1488"/>
      <c r="AR35" s="1488"/>
      <c r="AS35" s="1488"/>
      <c r="AT35" s="1488"/>
      <c r="AU35" s="1488"/>
      <c r="AV35" s="1488"/>
      <c r="AW35" s="1488"/>
      <c r="AX35" s="1488"/>
      <c r="AY35" s="1488"/>
      <c r="AZ35" s="1488"/>
      <c r="BA35" s="1488"/>
      <c r="BB35" s="1488"/>
      <c r="BC35" s="1488"/>
      <c r="BD35" s="1490"/>
      <c r="BE35" s="466"/>
      <c r="BF35" s="1494">
        <v>9</v>
      </c>
      <c r="BG35" s="1492"/>
      <c r="BH35" s="1492"/>
      <c r="BI35" s="1492"/>
      <c r="BJ35" s="1493"/>
      <c r="BK35" s="1487" t="str">
        <f t="shared" si="2"/>
        <v>Cyclone - Multiple</v>
      </c>
      <c r="BL35" s="1488"/>
      <c r="BM35" s="1488"/>
      <c r="BN35" s="1488"/>
      <c r="BO35" s="1488"/>
      <c r="BP35" s="1488"/>
      <c r="BQ35" s="1488"/>
      <c r="BR35" s="1488"/>
      <c r="BS35" s="1488"/>
      <c r="BT35" s="1488"/>
      <c r="BU35" s="1488"/>
      <c r="BV35" s="1488"/>
      <c r="BW35" s="1488"/>
      <c r="BX35" s="1488"/>
      <c r="BY35" s="1488"/>
      <c r="BZ35" s="1488"/>
      <c r="CA35" s="1488"/>
      <c r="CB35" s="1488"/>
      <c r="CC35" s="1488"/>
      <c r="CD35" s="1488"/>
      <c r="CE35" s="1488"/>
      <c r="CF35" s="1488"/>
      <c r="CG35" s="1488"/>
      <c r="CH35" s="1488"/>
      <c r="CI35" s="1489"/>
      <c r="CJ35" s="464"/>
      <c r="CK35" s="1484">
        <v>20</v>
      </c>
      <c r="CL35" s="1485"/>
      <c r="CM35" s="1485"/>
      <c r="CN35" s="1485"/>
      <c r="CO35" s="1486"/>
      <c r="CP35" s="1557" t="str">
        <f t="shared" si="3"/>
        <v>Electrostatic Precipitator</v>
      </c>
      <c r="CQ35" s="1558"/>
      <c r="CR35" s="1558"/>
      <c r="CS35" s="1558"/>
      <c r="CT35" s="1558"/>
      <c r="CU35" s="1558"/>
      <c r="CV35" s="1558"/>
      <c r="CW35" s="1558"/>
      <c r="CX35" s="1558"/>
      <c r="CY35" s="1558"/>
      <c r="CZ35" s="1558"/>
      <c r="DA35" s="1558"/>
      <c r="DB35" s="1558"/>
      <c r="DC35" s="1558"/>
      <c r="DD35" s="1558"/>
      <c r="DE35" s="1558"/>
      <c r="DF35" s="1558"/>
      <c r="DG35" s="1558"/>
      <c r="DH35" s="1558"/>
      <c r="DI35" s="1558"/>
      <c r="DJ35" s="1558"/>
      <c r="DK35" s="1558"/>
      <c r="DL35" s="1558"/>
      <c r="DM35" s="1558"/>
      <c r="DN35" s="1558"/>
      <c r="DO35" s="1558"/>
      <c r="DP35" s="1558"/>
      <c r="DQ35" s="1558"/>
      <c r="DR35" s="1558"/>
      <c r="DS35" s="1558"/>
      <c r="DT35" s="1558"/>
      <c r="DU35" s="1559"/>
      <c r="DV35" s="461"/>
    </row>
    <row r="36" spans="1:126" s="463" customFormat="1" ht="23.25" x14ac:dyDescent="0.35">
      <c r="A36" s="461"/>
      <c r="B36" s="1481">
        <v>10</v>
      </c>
      <c r="C36" s="1482"/>
      <c r="D36" s="1482"/>
      <c r="E36" s="1482"/>
      <c r="F36" s="1483"/>
      <c r="G36" s="1487" t="str">
        <f t="shared" si="0"/>
        <v>Crushing, Wet  (Note 3)</v>
      </c>
      <c r="H36" s="1488"/>
      <c r="I36" s="1488"/>
      <c r="J36" s="1488"/>
      <c r="K36" s="1488"/>
      <c r="L36" s="1488"/>
      <c r="M36" s="1488"/>
      <c r="N36" s="1488"/>
      <c r="O36" s="1488"/>
      <c r="P36" s="1488"/>
      <c r="Q36" s="1488"/>
      <c r="R36" s="1488"/>
      <c r="S36" s="1488"/>
      <c r="T36" s="1488"/>
      <c r="U36" s="1488"/>
      <c r="V36" s="1488"/>
      <c r="W36" s="1488"/>
      <c r="X36" s="1488"/>
      <c r="Y36" s="1488"/>
      <c r="Z36" s="1488"/>
      <c r="AA36" s="1488"/>
      <c r="AB36" s="1489"/>
      <c r="AC36" s="1031"/>
      <c r="AD36" s="1491">
        <v>22</v>
      </c>
      <c r="AE36" s="1492"/>
      <c r="AF36" s="1492"/>
      <c r="AG36" s="1492"/>
      <c r="AH36" s="1493"/>
      <c r="AI36" s="1487" t="str">
        <f t="shared" si="1"/>
        <v>See Lookup Table "EmFac" for data</v>
      </c>
      <c r="AJ36" s="1488"/>
      <c r="AK36" s="1488"/>
      <c r="AL36" s="1488"/>
      <c r="AM36" s="1488"/>
      <c r="AN36" s="1488"/>
      <c r="AO36" s="1488"/>
      <c r="AP36" s="1488"/>
      <c r="AQ36" s="1488"/>
      <c r="AR36" s="1488"/>
      <c r="AS36" s="1488"/>
      <c r="AT36" s="1488"/>
      <c r="AU36" s="1488"/>
      <c r="AV36" s="1488"/>
      <c r="AW36" s="1488"/>
      <c r="AX36" s="1488"/>
      <c r="AY36" s="1488"/>
      <c r="AZ36" s="1488"/>
      <c r="BA36" s="1488"/>
      <c r="BB36" s="1488"/>
      <c r="BC36" s="1488"/>
      <c r="BD36" s="1490"/>
      <c r="BE36" s="466"/>
      <c r="BF36" s="1481">
        <v>10</v>
      </c>
      <c r="BG36" s="1482"/>
      <c r="BH36" s="1482"/>
      <c r="BI36" s="1482"/>
      <c r="BJ36" s="1483"/>
      <c r="BK36" s="1487" t="str">
        <f t="shared" si="2"/>
        <v>Windscreen, Windward Side</v>
      </c>
      <c r="BL36" s="1488"/>
      <c r="BM36" s="1488"/>
      <c r="BN36" s="1488"/>
      <c r="BO36" s="1488"/>
      <c r="BP36" s="1488"/>
      <c r="BQ36" s="1488"/>
      <c r="BR36" s="1488"/>
      <c r="BS36" s="1488"/>
      <c r="BT36" s="1488"/>
      <c r="BU36" s="1488"/>
      <c r="BV36" s="1488"/>
      <c r="BW36" s="1488"/>
      <c r="BX36" s="1488"/>
      <c r="BY36" s="1488"/>
      <c r="BZ36" s="1488"/>
      <c r="CA36" s="1488"/>
      <c r="CB36" s="1488"/>
      <c r="CC36" s="1488"/>
      <c r="CD36" s="1488"/>
      <c r="CE36" s="1488"/>
      <c r="CF36" s="1488"/>
      <c r="CG36" s="1488"/>
      <c r="CH36" s="1488"/>
      <c r="CI36" s="1489"/>
      <c r="CJ36" s="1030"/>
      <c r="CK36" s="1484">
        <v>21</v>
      </c>
      <c r="CL36" s="1485"/>
      <c r="CM36" s="1485"/>
      <c r="CN36" s="1485"/>
      <c r="CO36" s="1486"/>
      <c r="CP36" s="1557" t="str">
        <f t="shared" si="3"/>
        <v>See Lookup Table "ConEff" for data</v>
      </c>
      <c r="CQ36" s="1558"/>
      <c r="CR36" s="1558"/>
      <c r="CS36" s="1558"/>
      <c r="CT36" s="1558"/>
      <c r="CU36" s="1558"/>
      <c r="CV36" s="1558"/>
      <c r="CW36" s="1558"/>
      <c r="CX36" s="1558"/>
      <c r="CY36" s="1558"/>
      <c r="CZ36" s="1558"/>
      <c r="DA36" s="1558"/>
      <c r="DB36" s="1558"/>
      <c r="DC36" s="1558"/>
      <c r="DD36" s="1558"/>
      <c r="DE36" s="1558"/>
      <c r="DF36" s="1558"/>
      <c r="DG36" s="1558"/>
      <c r="DH36" s="1558"/>
      <c r="DI36" s="1558"/>
      <c r="DJ36" s="1558"/>
      <c r="DK36" s="1558"/>
      <c r="DL36" s="1558"/>
      <c r="DM36" s="1558"/>
      <c r="DN36" s="1558"/>
      <c r="DO36" s="1558"/>
      <c r="DP36" s="1558"/>
      <c r="DQ36" s="1558"/>
      <c r="DR36" s="1558"/>
      <c r="DS36" s="1558"/>
      <c r="DT36" s="1558"/>
      <c r="DU36" s="1559"/>
      <c r="DV36" s="461"/>
    </row>
    <row r="37" spans="1:126" s="463" customFormat="1" ht="24" thickBot="1" x14ac:dyDescent="0.4">
      <c r="A37" s="461"/>
      <c r="B37" s="1652">
        <v>11</v>
      </c>
      <c r="C37" s="1653"/>
      <c r="D37" s="1653"/>
      <c r="E37" s="1653"/>
      <c r="F37" s="1654"/>
      <c r="G37" s="1644" t="str">
        <f t="shared" si="0"/>
        <v>Crushing, Controlled (Note 5)</v>
      </c>
      <c r="H37" s="1645"/>
      <c r="I37" s="1645"/>
      <c r="J37" s="1645"/>
      <c r="K37" s="1645"/>
      <c r="L37" s="1645"/>
      <c r="M37" s="1645"/>
      <c r="N37" s="1645"/>
      <c r="O37" s="1645"/>
      <c r="P37" s="1645"/>
      <c r="Q37" s="1645"/>
      <c r="R37" s="1645"/>
      <c r="S37" s="1645"/>
      <c r="T37" s="1645"/>
      <c r="U37" s="1645"/>
      <c r="V37" s="1645"/>
      <c r="W37" s="1645"/>
      <c r="X37" s="1645"/>
      <c r="Y37" s="1645"/>
      <c r="Z37" s="1645"/>
      <c r="AA37" s="1645"/>
      <c r="AB37" s="1646"/>
      <c r="AC37" s="1032"/>
      <c r="AD37" s="1655">
        <v>23</v>
      </c>
      <c r="AE37" s="1656"/>
      <c r="AF37" s="1656"/>
      <c r="AG37" s="1656"/>
      <c r="AH37" s="1657"/>
      <c r="AI37" s="1644" t="str">
        <f t="shared" si="1"/>
        <v>See Lookup Table "EmFac" for data</v>
      </c>
      <c r="AJ37" s="1645"/>
      <c r="AK37" s="1645"/>
      <c r="AL37" s="1645"/>
      <c r="AM37" s="1645"/>
      <c r="AN37" s="1645"/>
      <c r="AO37" s="1645"/>
      <c r="AP37" s="1645"/>
      <c r="AQ37" s="1645"/>
      <c r="AR37" s="1645"/>
      <c r="AS37" s="1645"/>
      <c r="AT37" s="1645"/>
      <c r="AU37" s="1645"/>
      <c r="AV37" s="1645"/>
      <c r="AW37" s="1645"/>
      <c r="AX37" s="1645"/>
      <c r="AY37" s="1645"/>
      <c r="AZ37" s="1645"/>
      <c r="BA37" s="1645"/>
      <c r="BB37" s="1645"/>
      <c r="BC37" s="1645"/>
      <c r="BD37" s="1658"/>
      <c r="BE37" s="1032"/>
      <c r="BF37" s="1642">
        <v>11</v>
      </c>
      <c r="BG37" s="1643"/>
      <c r="BH37" s="1643"/>
      <c r="BI37" s="1643"/>
      <c r="BJ37" s="1643"/>
      <c r="BK37" s="1644" t="str">
        <f t="shared" si="2"/>
        <v>Gravel Bed Filters</v>
      </c>
      <c r="BL37" s="1645"/>
      <c r="BM37" s="1645"/>
      <c r="BN37" s="1645"/>
      <c r="BO37" s="1645"/>
      <c r="BP37" s="1645"/>
      <c r="BQ37" s="1645"/>
      <c r="BR37" s="1645"/>
      <c r="BS37" s="1645"/>
      <c r="BT37" s="1645"/>
      <c r="BU37" s="1645"/>
      <c r="BV37" s="1645"/>
      <c r="BW37" s="1645"/>
      <c r="BX37" s="1645"/>
      <c r="BY37" s="1645"/>
      <c r="BZ37" s="1645"/>
      <c r="CA37" s="1645"/>
      <c r="CB37" s="1645"/>
      <c r="CC37" s="1645"/>
      <c r="CD37" s="1645"/>
      <c r="CE37" s="1645"/>
      <c r="CF37" s="1645"/>
      <c r="CG37" s="1645"/>
      <c r="CH37" s="1645"/>
      <c r="CI37" s="1646"/>
      <c r="CJ37" s="1033"/>
      <c r="CK37" s="1647">
        <v>22</v>
      </c>
      <c r="CL37" s="1643"/>
      <c r="CM37" s="1643"/>
      <c r="CN37" s="1643"/>
      <c r="CO37" s="1648"/>
      <c r="CP37" s="1649" t="str">
        <f t="shared" si="3"/>
        <v>Error - Out of Range</v>
      </c>
      <c r="CQ37" s="1650"/>
      <c r="CR37" s="1650"/>
      <c r="CS37" s="1650"/>
      <c r="CT37" s="1650"/>
      <c r="CU37" s="1650"/>
      <c r="CV37" s="1650"/>
      <c r="CW37" s="1650"/>
      <c r="CX37" s="1650"/>
      <c r="CY37" s="1650"/>
      <c r="CZ37" s="1650"/>
      <c r="DA37" s="1650"/>
      <c r="DB37" s="1650"/>
      <c r="DC37" s="1650"/>
      <c r="DD37" s="1650"/>
      <c r="DE37" s="1650"/>
      <c r="DF37" s="1650"/>
      <c r="DG37" s="1650"/>
      <c r="DH37" s="1650"/>
      <c r="DI37" s="1650"/>
      <c r="DJ37" s="1650"/>
      <c r="DK37" s="1650"/>
      <c r="DL37" s="1650"/>
      <c r="DM37" s="1650"/>
      <c r="DN37" s="1650"/>
      <c r="DO37" s="1650"/>
      <c r="DP37" s="1650"/>
      <c r="DQ37" s="1650"/>
      <c r="DR37" s="1650"/>
      <c r="DS37" s="1650"/>
      <c r="DT37" s="1650"/>
      <c r="DU37" s="1651"/>
      <c r="DV37" s="461"/>
    </row>
    <row r="38" spans="1:126" s="463" customFormat="1" ht="23.25" x14ac:dyDescent="0.35">
      <c r="A38" s="461"/>
      <c r="B38" s="462"/>
      <c r="C38" s="462"/>
      <c r="D38" s="462"/>
      <c r="E38" s="462"/>
      <c r="F38" s="462"/>
      <c r="G38" s="466"/>
      <c r="H38" s="466"/>
      <c r="I38" s="466"/>
      <c r="J38" s="466"/>
      <c r="K38" s="466"/>
      <c r="L38" s="466"/>
      <c r="M38" s="466"/>
      <c r="N38" s="466"/>
      <c r="O38" s="466"/>
      <c r="P38" s="466"/>
      <c r="Q38" s="466"/>
      <c r="R38" s="466"/>
      <c r="S38" s="466"/>
      <c r="T38" s="466"/>
      <c r="U38" s="466"/>
      <c r="V38" s="466"/>
      <c r="W38" s="466"/>
      <c r="X38" s="466"/>
      <c r="Y38" s="466"/>
      <c r="Z38" s="466"/>
      <c r="AA38" s="466"/>
      <c r="AB38" s="466"/>
      <c r="AC38" s="466"/>
      <c r="AD38" s="462"/>
      <c r="AE38" s="462"/>
      <c r="AF38" s="462"/>
      <c r="AG38" s="462"/>
      <c r="AH38" s="462"/>
      <c r="AI38" s="466"/>
      <c r="AJ38" s="466"/>
      <c r="AK38" s="466"/>
      <c r="AL38" s="466"/>
      <c r="AM38" s="466"/>
      <c r="AN38" s="466"/>
      <c r="AO38" s="466"/>
      <c r="AP38" s="466"/>
      <c r="AQ38" s="466"/>
      <c r="AR38" s="466"/>
      <c r="AS38" s="466"/>
      <c r="AT38" s="466"/>
      <c r="AU38" s="466"/>
      <c r="AV38" s="466"/>
      <c r="AW38" s="466"/>
      <c r="AX38" s="466"/>
      <c r="AY38" s="466"/>
      <c r="AZ38" s="466"/>
      <c r="BA38" s="466"/>
      <c r="BB38" s="466"/>
      <c r="BC38" s="466"/>
      <c r="BD38" s="466"/>
      <c r="BE38" s="466"/>
      <c r="BF38" s="462"/>
      <c r="BG38" s="462"/>
      <c r="BH38" s="462"/>
      <c r="BI38" s="462"/>
      <c r="BJ38" s="462"/>
      <c r="BK38" s="466"/>
      <c r="BL38" s="466"/>
      <c r="BM38" s="466"/>
      <c r="BN38" s="466"/>
      <c r="BO38" s="466"/>
      <c r="BP38" s="466"/>
      <c r="BQ38" s="466"/>
      <c r="BR38" s="466"/>
      <c r="BS38" s="466"/>
      <c r="BT38" s="466"/>
      <c r="BU38" s="466"/>
      <c r="BV38" s="466"/>
      <c r="BW38" s="466"/>
      <c r="BX38" s="466"/>
      <c r="BY38" s="466"/>
      <c r="BZ38" s="466"/>
      <c r="CA38" s="466"/>
      <c r="CB38" s="466"/>
      <c r="CC38" s="466"/>
      <c r="CD38" s="466"/>
      <c r="CE38" s="466"/>
      <c r="CF38" s="466"/>
      <c r="CG38" s="466"/>
      <c r="CH38" s="466"/>
      <c r="CI38" s="466"/>
      <c r="CJ38" s="464"/>
      <c r="CK38" s="462"/>
      <c r="CL38" s="462"/>
      <c r="CM38" s="462"/>
      <c r="CN38" s="462"/>
      <c r="CO38" s="462"/>
      <c r="CP38" s="466"/>
      <c r="CQ38" s="466"/>
      <c r="CR38" s="466"/>
      <c r="CS38" s="466"/>
      <c r="CT38" s="466"/>
      <c r="CU38" s="466"/>
      <c r="CV38" s="466"/>
      <c r="CW38" s="466"/>
      <c r="CX38" s="466"/>
      <c r="CY38" s="466"/>
      <c r="CZ38" s="466"/>
      <c r="DA38" s="466"/>
      <c r="DB38" s="466"/>
      <c r="DC38" s="466"/>
      <c r="DD38" s="466"/>
      <c r="DE38" s="466"/>
      <c r="DF38" s="466"/>
      <c r="DG38" s="466"/>
      <c r="DH38" s="466"/>
      <c r="DI38" s="466"/>
      <c r="DJ38" s="466"/>
      <c r="DK38" s="466"/>
      <c r="DL38" s="466"/>
      <c r="DM38" s="466"/>
      <c r="DN38" s="466"/>
      <c r="DO38" s="466"/>
      <c r="DP38" s="466"/>
      <c r="DQ38" s="466"/>
      <c r="DR38" s="466"/>
      <c r="DS38" s="466"/>
      <c r="DT38" s="466"/>
      <c r="DU38" s="466"/>
      <c r="DV38" s="461"/>
    </row>
    <row r="39" spans="1:126" s="463" customFormat="1" ht="23.25" x14ac:dyDescent="0.35">
      <c r="A39" s="461"/>
      <c r="B39" s="462"/>
      <c r="C39" s="462"/>
      <c r="D39" s="462"/>
      <c r="E39" s="462"/>
      <c r="F39" s="462"/>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2"/>
      <c r="AE39" s="462"/>
      <c r="AF39" s="462"/>
      <c r="AG39" s="462"/>
      <c r="AH39" s="462"/>
      <c r="AI39" s="466"/>
      <c r="AJ39" s="466"/>
      <c r="AK39" s="466"/>
      <c r="AL39" s="466"/>
      <c r="AM39" s="466"/>
      <c r="AN39" s="466"/>
      <c r="AO39" s="466"/>
      <c r="AP39" s="466"/>
      <c r="AQ39" s="466"/>
      <c r="AR39" s="466"/>
      <c r="AS39" s="466"/>
      <c r="AT39" s="466"/>
      <c r="AU39" s="466"/>
      <c r="AV39" s="466"/>
      <c r="AW39" s="466"/>
      <c r="AX39" s="466"/>
      <c r="AY39" s="466"/>
      <c r="AZ39" s="466"/>
      <c r="BA39" s="466"/>
      <c r="BB39" s="466"/>
      <c r="BC39" s="466"/>
      <c r="BD39" s="466"/>
      <c r="BE39" s="466"/>
      <c r="BF39" s="462"/>
      <c r="BG39" s="462"/>
      <c r="BH39" s="462"/>
      <c r="BI39" s="462"/>
      <c r="BJ39" s="462"/>
      <c r="BK39" s="466"/>
      <c r="BL39" s="466"/>
      <c r="BM39" s="466"/>
      <c r="BN39" s="466"/>
      <c r="BO39" s="466"/>
      <c r="BP39" s="466"/>
      <c r="BQ39" s="466"/>
      <c r="BR39" s="466"/>
      <c r="BS39" s="466"/>
      <c r="BT39" s="466"/>
      <c r="BU39" s="466"/>
      <c r="BV39" s="466"/>
      <c r="BW39" s="466"/>
      <c r="BX39" s="466"/>
      <c r="BY39" s="466"/>
      <c r="BZ39" s="466"/>
      <c r="CA39" s="466"/>
      <c r="CB39" s="466"/>
      <c r="CC39" s="466"/>
      <c r="CD39" s="466"/>
      <c r="CE39" s="466"/>
      <c r="CF39" s="466"/>
      <c r="CG39" s="466"/>
      <c r="CH39" s="466"/>
      <c r="CI39" s="466"/>
      <c r="CJ39" s="464"/>
      <c r="CK39" s="462"/>
      <c r="CL39" s="462"/>
      <c r="CM39" s="462"/>
      <c r="CN39" s="462"/>
      <c r="CO39" s="462"/>
      <c r="CP39" s="466"/>
      <c r="CQ39" s="466"/>
      <c r="CR39" s="466"/>
      <c r="CS39" s="466"/>
      <c r="CT39" s="466"/>
      <c r="CU39" s="466"/>
      <c r="CV39" s="466"/>
      <c r="CW39" s="466"/>
      <c r="CX39" s="466"/>
      <c r="CY39" s="466"/>
      <c r="CZ39" s="466"/>
      <c r="DA39" s="466"/>
      <c r="DB39" s="466"/>
      <c r="DC39" s="466"/>
      <c r="DD39" s="466"/>
      <c r="DE39" s="466"/>
      <c r="DF39" s="466"/>
      <c r="DG39" s="466"/>
      <c r="DH39" s="466"/>
      <c r="DI39" s="466"/>
      <c r="DJ39" s="466"/>
      <c r="DK39" s="466"/>
      <c r="DL39" s="466"/>
      <c r="DM39" s="466"/>
      <c r="DN39" s="466"/>
      <c r="DO39" s="466"/>
      <c r="DP39" s="466"/>
      <c r="DQ39" s="466"/>
      <c r="DR39" s="466"/>
      <c r="DS39" s="466"/>
      <c r="DT39" s="466"/>
      <c r="DU39" s="466"/>
      <c r="DV39" s="461"/>
    </row>
    <row r="40" spans="1:126" s="453" customFormat="1" ht="36.75" customHeight="1" thickBot="1" x14ac:dyDescent="0.4">
      <c r="A40" s="452"/>
      <c r="B40" s="452"/>
      <c r="C40" s="452"/>
      <c r="D40" s="452"/>
      <c r="E40" s="452"/>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2"/>
      <c r="AK40" s="452"/>
      <c r="AL40" s="452"/>
      <c r="AM40" s="452"/>
      <c r="AN40" s="452"/>
      <c r="AO40" s="452"/>
      <c r="AP40" s="452"/>
      <c r="AQ40" s="452"/>
      <c r="AR40" s="452"/>
      <c r="AS40" s="452"/>
      <c r="AT40" s="452"/>
      <c r="AU40" s="452"/>
      <c r="AV40" s="452"/>
      <c r="AW40" s="452"/>
      <c r="AX40" s="452"/>
      <c r="AY40" s="452"/>
      <c r="AZ40" s="452"/>
      <c r="BA40" s="452"/>
      <c r="BB40" s="452"/>
      <c r="BC40" s="452"/>
      <c r="BD40" s="452"/>
      <c r="BE40" s="452"/>
      <c r="BF40" s="452"/>
      <c r="BG40" s="452"/>
      <c r="BH40" s="452"/>
      <c r="BI40" s="452"/>
      <c r="BJ40" s="452"/>
      <c r="BK40" s="452"/>
      <c r="BL40" s="452"/>
      <c r="BM40" s="452"/>
      <c r="BN40" s="452"/>
      <c r="BO40" s="452"/>
      <c r="BP40" s="452"/>
      <c r="BQ40" s="452"/>
      <c r="BR40" s="452"/>
      <c r="BS40" s="452"/>
      <c r="BT40" s="452"/>
      <c r="BU40" s="452"/>
      <c r="BV40" s="452"/>
      <c r="BW40" s="452"/>
      <c r="BX40" s="452"/>
      <c r="BY40" s="452"/>
      <c r="BZ40" s="452"/>
      <c r="CA40" s="452"/>
      <c r="CB40" s="452"/>
      <c r="CC40" s="452"/>
      <c r="CD40" s="472"/>
      <c r="CE40" s="472"/>
      <c r="CF40" s="472"/>
      <c r="CG40" s="472"/>
      <c r="CH40" s="472"/>
      <c r="CI40" s="472"/>
      <c r="CJ40" s="472"/>
      <c r="CK40" s="472"/>
      <c r="CL40" s="472"/>
      <c r="CM40" s="472"/>
      <c r="CN40" s="472"/>
      <c r="CO40" s="472"/>
      <c r="CP40" s="472"/>
      <c r="CQ40" s="472"/>
      <c r="CR40" s="472"/>
      <c r="CS40" s="472"/>
      <c r="CT40" s="472"/>
      <c r="CU40" s="472"/>
      <c r="CV40" s="472"/>
      <c r="CW40" s="452"/>
      <c r="CX40" s="452"/>
      <c r="CY40" s="452"/>
      <c r="CZ40" s="452"/>
      <c r="DA40" s="452"/>
      <c r="DB40" s="452"/>
      <c r="DC40" s="452"/>
      <c r="DD40" s="452"/>
      <c r="DE40" s="452"/>
      <c r="DF40" s="452"/>
      <c r="DG40" s="452"/>
      <c r="DH40" s="452"/>
      <c r="DI40" s="452"/>
      <c r="DJ40" s="452"/>
      <c r="DK40" s="452"/>
      <c r="DL40" s="452"/>
      <c r="DM40" s="452"/>
      <c r="DN40" s="452"/>
      <c r="DO40" s="452"/>
      <c r="DP40" s="452"/>
      <c r="DQ40" s="452"/>
      <c r="DR40" s="452"/>
      <c r="DS40" s="452"/>
      <c r="DT40" s="452"/>
      <c r="DU40" s="452"/>
      <c r="DV40" s="452"/>
    </row>
    <row r="41" spans="1:126" s="474" customFormat="1" ht="33" x14ac:dyDescent="0.45">
      <c r="A41" s="473"/>
      <c r="B41" s="1473" t="s">
        <v>183</v>
      </c>
      <c r="C41" s="1474"/>
      <c r="D41" s="1474"/>
      <c r="E41" s="1474"/>
      <c r="F41" s="1474"/>
      <c r="G41" s="1474"/>
      <c r="H41" s="1474"/>
      <c r="I41" s="1474"/>
      <c r="J41" s="1474"/>
      <c r="K41" s="1474"/>
      <c r="L41" s="1474"/>
      <c r="M41" s="1474"/>
      <c r="N41" s="1474"/>
      <c r="O41" s="1474"/>
      <c r="P41" s="1474"/>
      <c r="Q41" s="1474"/>
      <c r="R41" s="1474"/>
      <c r="S41" s="1474"/>
      <c r="T41" s="1474"/>
      <c r="U41" s="1474"/>
      <c r="V41" s="1474"/>
      <c r="W41" s="1474"/>
      <c r="X41" s="1474"/>
      <c r="Y41" s="1474"/>
      <c r="Z41" s="1474"/>
      <c r="AA41" s="1474"/>
      <c r="AB41" s="1474"/>
      <c r="AC41" s="1474"/>
      <c r="AD41" s="1474"/>
      <c r="AE41" s="1474"/>
      <c r="AF41" s="1474"/>
      <c r="AG41" s="1474"/>
      <c r="AH41" s="1474"/>
      <c r="AI41" s="1474"/>
      <c r="AJ41" s="1474"/>
      <c r="AK41" s="1474"/>
      <c r="AL41" s="1474"/>
      <c r="AM41" s="1474"/>
      <c r="AN41" s="1474"/>
      <c r="AO41" s="1474"/>
      <c r="AP41" s="1474"/>
      <c r="AQ41" s="1474"/>
      <c r="AR41" s="1474"/>
      <c r="AS41" s="1474"/>
      <c r="AT41" s="1474"/>
      <c r="AU41" s="1474"/>
      <c r="AV41" s="1474"/>
      <c r="AW41" s="1474"/>
      <c r="AX41" s="1474"/>
      <c r="AY41" s="1474"/>
      <c r="AZ41" s="1474"/>
      <c r="BA41" s="1474"/>
      <c r="BB41" s="1474"/>
      <c r="BC41" s="1474"/>
      <c r="BD41" s="1474"/>
      <c r="BE41" s="1474"/>
      <c r="BF41" s="1474"/>
      <c r="BG41" s="1474"/>
      <c r="BH41" s="1474"/>
      <c r="BI41" s="1474"/>
      <c r="BJ41" s="1474"/>
      <c r="BK41" s="1474"/>
      <c r="BL41" s="1474"/>
      <c r="BM41" s="1474"/>
      <c r="BN41" s="1474"/>
      <c r="BO41" s="1474"/>
      <c r="BP41" s="1474"/>
      <c r="BQ41" s="1474"/>
      <c r="BR41" s="1474"/>
      <c r="BS41" s="1474"/>
      <c r="BT41" s="1474"/>
      <c r="BU41" s="1474"/>
      <c r="BV41" s="1474"/>
      <c r="BW41" s="1474"/>
      <c r="BX41" s="1474"/>
      <c r="BY41" s="1474"/>
      <c r="BZ41" s="1474"/>
      <c r="CA41" s="1474"/>
      <c r="CB41" s="1474"/>
      <c r="CC41" s="1474"/>
      <c r="CD41" s="1474"/>
      <c r="CE41" s="1474"/>
      <c r="CF41" s="1474"/>
      <c r="CG41" s="1474"/>
      <c r="CH41" s="1474"/>
      <c r="CI41" s="1474"/>
      <c r="CJ41" s="1474"/>
      <c r="CK41" s="1474"/>
      <c r="CL41" s="1474"/>
      <c r="CM41" s="1474"/>
      <c r="CN41" s="1474"/>
      <c r="CO41" s="1474"/>
      <c r="CP41" s="1474"/>
      <c r="CQ41" s="1474"/>
      <c r="CR41" s="1474"/>
      <c r="CS41" s="1474"/>
      <c r="CT41" s="1474"/>
      <c r="CU41" s="1474"/>
      <c r="CV41" s="1474"/>
      <c r="CW41" s="1474"/>
      <c r="CX41" s="1474"/>
      <c r="CY41" s="1474"/>
      <c r="CZ41" s="1474"/>
      <c r="DA41" s="1474"/>
      <c r="DB41" s="1474"/>
      <c r="DC41" s="1474"/>
      <c r="DD41" s="1474"/>
      <c r="DE41" s="1474"/>
      <c r="DF41" s="1474"/>
      <c r="DG41" s="1474"/>
      <c r="DH41" s="1474"/>
      <c r="DI41" s="1474"/>
      <c r="DJ41" s="1474"/>
      <c r="DK41" s="1474"/>
      <c r="DL41" s="1474"/>
      <c r="DM41" s="1474"/>
      <c r="DN41" s="1474"/>
      <c r="DO41" s="1474"/>
      <c r="DP41" s="1474"/>
      <c r="DQ41" s="1474"/>
      <c r="DR41" s="1474"/>
      <c r="DS41" s="1474"/>
      <c r="DT41" s="1474"/>
      <c r="DU41" s="1475"/>
      <c r="DV41" s="473"/>
    </row>
    <row r="42" spans="1:126" s="453" customFormat="1" ht="23.25" x14ac:dyDescent="0.35">
      <c r="A42" s="452"/>
      <c r="B42" s="1476" t="s">
        <v>992</v>
      </c>
      <c r="C42" s="1477"/>
      <c r="D42" s="1477"/>
      <c r="E42" s="1477"/>
      <c r="F42" s="1477"/>
      <c r="G42" s="1477"/>
      <c r="H42" s="1477"/>
      <c r="I42" s="1477"/>
      <c r="J42" s="1478"/>
      <c r="K42" s="1479" t="s">
        <v>993</v>
      </c>
      <c r="L42" s="1477"/>
      <c r="M42" s="1477"/>
      <c r="N42" s="1477"/>
      <c r="O42" s="1477"/>
      <c r="P42" s="1478"/>
      <c r="Q42" s="1479" t="s">
        <v>994</v>
      </c>
      <c r="R42" s="1477"/>
      <c r="S42" s="1477"/>
      <c r="T42" s="1477"/>
      <c r="U42" s="1477"/>
      <c r="V42" s="1477"/>
      <c r="W42" s="1477"/>
      <c r="X42" s="1477"/>
      <c r="Y42" s="1477"/>
      <c r="Z42" s="1477"/>
      <c r="AA42" s="1477"/>
      <c r="AB42" s="1477"/>
      <c r="AC42" s="1477"/>
      <c r="AD42" s="1477"/>
      <c r="AE42" s="1477"/>
      <c r="AF42" s="1477"/>
      <c r="AG42" s="1477"/>
      <c r="AH42" s="1477"/>
      <c r="AI42" s="1477"/>
      <c r="AJ42" s="1477"/>
      <c r="AK42" s="1477"/>
      <c r="AL42" s="1477"/>
      <c r="AM42" s="1478"/>
      <c r="AN42" s="1479" t="s">
        <v>995</v>
      </c>
      <c r="AO42" s="1477"/>
      <c r="AP42" s="1477"/>
      <c r="AQ42" s="1477"/>
      <c r="AR42" s="1477"/>
      <c r="AS42" s="1478"/>
      <c r="AT42" s="1479" t="s">
        <v>996</v>
      </c>
      <c r="AU42" s="1477"/>
      <c r="AV42" s="1477"/>
      <c r="AW42" s="1477"/>
      <c r="AX42" s="1477"/>
      <c r="AY42" s="1477"/>
      <c r="AZ42" s="1477"/>
      <c r="BA42" s="1477"/>
      <c r="BB42" s="1477"/>
      <c r="BC42" s="1477"/>
      <c r="BD42" s="1478"/>
      <c r="BE42" s="1479" t="s">
        <v>198</v>
      </c>
      <c r="BF42" s="1477"/>
      <c r="BG42" s="1477"/>
      <c r="BH42" s="1477"/>
      <c r="BI42" s="1477"/>
      <c r="BJ42" s="1477"/>
      <c r="BK42" s="1477"/>
      <c r="BL42" s="1477"/>
      <c r="BM42" s="1477"/>
      <c r="BN42" s="1477"/>
      <c r="BO42" s="1477"/>
      <c r="BP42" s="1477"/>
      <c r="BQ42" s="1477"/>
      <c r="BR42" s="1477"/>
      <c r="BS42" s="1477"/>
      <c r="BT42" s="1477"/>
      <c r="BU42" s="1477"/>
      <c r="BV42" s="1477"/>
      <c r="BW42" s="1477"/>
      <c r="BX42" s="1477"/>
      <c r="BY42" s="1477"/>
      <c r="BZ42" s="1477"/>
      <c r="CA42" s="1477"/>
      <c r="CB42" s="1477"/>
      <c r="CC42" s="1477"/>
      <c r="CD42" s="1477"/>
      <c r="CE42" s="1477"/>
      <c r="CF42" s="1477"/>
      <c r="CG42" s="1477"/>
      <c r="CH42" s="1477"/>
      <c r="CI42" s="1477"/>
      <c r="CJ42" s="1477"/>
      <c r="CK42" s="1478"/>
      <c r="CL42" s="1479" t="s">
        <v>997</v>
      </c>
      <c r="CM42" s="1477"/>
      <c r="CN42" s="1477"/>
      <c r="CO42" s="1477"/>
      <c r="CP42" s="1477"/>
      <c r="CQ42" s="1477"/>
      <c r="CR42" s="1477"/>
      <c r="CS42" s="1477"/>
      <c r="CT42" s="1477"/>
      <c r="CU42" s="1477"/>
      <c r="CV42" s="1477"/>
      <c r="CW42" s="1477"/>
      <c r="CX42" s="1477"/>
      <c r="CY42" s="1477"/>
      <c r="CZ42" s="1477"/>
      <c r="DA42" s="1477"/>
      <c r="DB42" s="1477"/>
      <c r="DC42" s="1477"/>
      <c r="DD42" s="1479" t="s">
        <v>998</v>
      </c>
      <c r="DE42" s="1477"/>
      <c r="DF42" s="1477"/>
      <c r="DG42" s="1477"/>
      <c r="DH42" s="1477"/>
      <c r="DI42" s="1477"/>
      <c r="DJ42" s="1477"/>
      <c r="DK42" s="1477"/>
      <c r="DL42" s="1477"/>
      <c r="DM42" s="1477"/>
      <c r="DN42" s="1477"/>
      <c r="DO42" s="1477"/>
      <c r="DP42" s="1477"/>
      <c r="DQ42" s="1477"/>
      <c r="DR42" s="1477"/>
      <c r="DS42" s="1477"/>
      <c r="DT42" s="1477"/>
      <c r="DU42" s="1480"/>
      <c r="DV42" s="452"/>
    </row>
    <row r="43" spans="1:126" s="453" customFormat="1" ht="23.25" x14ac:dyDescent="0.35">
      <c r="A43" s="452"/>
      <c r="B43" s="1470" t="s">
        <v>917</v>
      </c>
      <c r="C43" s="1289"/>
      <c r="D43" s="1289"/>
      <c r="E43" s="1289"/>
      <c r="F43" s="1289"/>
      <c r="G43" s="1289"/>
      <c r="H43" s="1289"/>
      <c r="I43" s="1289"/>
      <c r="J43" s="1464"/>
      <c r="K43" s="1463" t="s">
        <v>653</v>
      </c>
      <c r="L43" s="1469"/>
      <c r="M43" s="1469"/>
      <c r="N43" s="1469"/>
      <c r="O43" s="1469"/>
      <c r="P43" s="1464"/>
      <c r="Q43" s="1471"/>
      <c r="R43" s="1301"/>
      <c r="S43" s="1301"/>
      <c r="T43" s="1301"/>
      <c r="U43" s="1301"/>
      <c r="V43" s="1301"/>
      <c r="W43" s="1301"/>
      <c r="X43" s="1301"/>
      <c r="Y43" s="1301"/>
      <c r="Z43" s="1301"/>
      <c r="AA43" s="1301"/>
      <c r="AB43" s="1301"/>
      <c r="AC43" s="1301"/>
      <c r="AD43" s="1301"/>
      <c r="AE43" s="1301"/>
      <c r="AF43" s="1301"/>
      <c r="AG43" s="1301"/>
      <c r="AH43" s="1301"/>
      <c r="AI43" s="1301"/>
      <c r="AJ43" s="1301"/>
      <c r="AK43" s="1301"/>
      <c r="AL43" s="1301"/>
      <c r="AM43" s="1472"/>
      <c r="AN43" s="1463" t="s">
        <v>999</v>
      </c>
      <c r="AO43" s="1469"/>
      <c r="AP43" s="1469"/>
      <c r="AQ43" s="1469"/>
      <c r="AR43" s="1469"/>
      <c r="AS43" s="1464"/>
      <c r="AT43" s="1463" t="s">
        <v>1000</v>
      </c>
      <c r="AU43" s="1289"/>
      <c r="AV43" s="1289"/>
      <c r="AW43" s="1289"/>
      <c r="AX43" s="1289"/>
      <c r="AY43" s="1289"/>
      <c r="AZ43" s="1289"/>
      <c r="BA43" s="1289"/>
      <c r="BB43" s="1289"/>
      <c r="BC43" s="1289"/>
      <c r="BD43" s="1464"/>
      <c r="BE43" s="1463" t="s">
        <v>653</v>
      </c>
      <c r="BF43" s="1469"/>
      <c r="BG43" s="1469"/>
      <c r="BH43" s="1469"/>
      <c r="BI43" s="1464"/>
      <c r="BJ43" s="1463" t="s">
        <v>1001</v>
      </c>
      <c r="BK43" s="1469"/>
      <c r="BL43" s="1469"/>
      <c r="BM43" s="1464"/>
      <c r="BN43" s="1463" t="s">
        <v>994</v>
      </c>
      <c r="BO43" s="1469"/>
      <c r="BP43" s="1469"/>
      <c r="BQ43" s="1469"/>
      <c r="BR43" s="1469"/>
      <c r="BS43" s="1469"/>
      <c r="BT43" s="1469"/>
      <c r="BU43" s="1469"/>
      <c r="BV43" s="1469"/>
      <c r="BW43" s="1469"/>
      <c r="BX43" s="1469"/>
      <c r="BY43" s="1469"/>
      <c r="BZ43" s="1469"/>
      <c r="CA43" s="1469"/>
      <c r="CB43" s="1469"/>
      <c r="CC43" s="1469"/>
      <c r="CD43" s="1469"/>
      <c r="CE43" s="1464"/>
      <c r="CF43" s="1463" t="s">
        <v>1002</v>
      </c>
      <c r="CG43" s="1469"/>
      <c r="CH43" s="1469"/>
      <c r="CI43" s="1469"/>
      <c r="CJ43" s="1469"/>
      <c r="CK43" s="1464"/>
      <c r="CL43" s="1463" t="s">
        <v>1003</v>
      </c>
      <c r="CM43" s="1289"/>
      <c r="CN43" s="1289"/>
      <c r="CO43" s="1289"/>
      <c r="CP43" s="1289"/>
      <c r="CQ43" s="1289"/>
      <c r="CR43" s="1289"/>
      <c r="CS43" s="1289"/>
      <c r="CT43" s="1289"/>
      <c r="CU43" s="1289"/>
      <c r="CV43" s="1289"/>
      <c r="CW43" s="1289"/>
      <c r="CX43" s="1289"/>
      <c r="CY43" s="1289"/>
      <c r="CZ43" s="1289"/>
      <c r="DA43" s="1289"/>
      <c r="DB43" s="1289"/>
      <c r="DC43" s="1289"/>
      <c r="DD43" s="1463" t="s">
        <v>1004</v>
      </c>
      <c r="DE43" s="1289"/>
      <c r="DF43" s="1289"/>
      <c r="DG43" s="1289"/>
      <c r="DH43" s="1289"/>
      <c r="DI43" s="1289"/>
      <c r="DJ43" s="1289"/>
      <c r="DK43" s="1289"/>
      <c r="DL43" s="1289"/>
      <c r="DM43" s="1289"/>
      <c r="DN43" s="1289"/>
      <c r="DO43" s="1289"/>
      <c r="DP43" s="1289"/>
      <c r="DQ43" s="1289"/>
      <c r="DR43" s="1289"/>
      <c r="DS43" s="1289"/>
      <c r="DT43" s="1289"/>
      <c r="DU43" s="1468"/>
      <c r="DV43" s="452"/>
    </row>
    <row r="44" spans="1:126" s="453" customFormat="1" ht="26.25" x14ac:dyDescent="0.45">
      <c r="A44" s="452"/>
      <c r="B44" s="1470" t="s">
        <v>1005</v>
      </c>
      <c r="C44" s="1289"/>
      <c r="D44" s="1289"/>
      <c r="E44" s="1289"/>
      <c r="F44" s="1289"/>
      <c r="G44" s="1289"/>
      <c r="H44" s="1289"/>
      <c r="I44" s="1289"/>
      <c r="J44" s="1464"/>
      <c r="K44" s="1463" t="s">
        <v>1006</v>
      </c>
      <c r="L44" s="1469"/>
      <c r="M44" s="1469"/>
      <c r="N44" s="1469"/>
      <c r="O44" s="1469"/>
      <c r="P44" s="1464"/>
      <c r="Q44" s="1471"/>
      <c r="R44" s="1301"/>
      <c r="S44" s="1301"/>
      <c r="T44" s="1301"/>
      <c r="U44" s="1301"/>
      <c r="V44" s="1301"/>
      <c r="W44" s="1301"/>
      <c r="X44" s="1301"/>
      <c r="Y44" s="1301"/>
      <c r="Z44" s="1301"/>
      <c r="AA44" s="1301"/>
      <c r="AB44" s="1301"/>
      <c r="AC44" s="1301"/>
      <c r="AD44" s="1301"/>
      <c r="AE44" s="1301"/>
      <c r="AF44" s="1301"/>
      <c r="AG44" s="1301"/>
      <c r="AH44" s="1301"/>
      <c r="AI44" s="1301"/>
      <c r="AJ44" s="1301"/>
      <c r="AK44" s="1301"/>
      <c r="AL44" s="1301"/>
      <c r="AM44" s="1472"/>
      <c r="AN44" s="1463"/>
      <c r="AO44" s="1469"/>
      <c r="AP44" s="1469"/>
      <c r="AQ44" s="1469"/>
      <c r="AR44" s="1469"/>
      <c r="AS44" s="1464"/>
      <c r="AT44" s="1463"/>
      <c r="AU44" s="1289"/>
      <c r="AV44" s="1289"/>
      <c r="AW44" s="1289"/>
      <c r="AX44" s="1289"/>
      <c r="AY44" s="1289"/>
      <c r="AZ44" s="1289"/>
      <c r="BA44" s="1289"/>
      <c r="BB44" s="1289"/>
      <c r="BC44" s="1289"/>
      <c r="BD44" s="1464"/>
      <c r="BE44" s="1463"/>
      <c r="BF44" s="1469"/>
      <c r="BG44" s="1469"/>
      <c r="BH44" s="1469"/>
      <c r="BI44" s="1464"/>
      <c r="BJ44" s="1463"/>
      <c r="BK44" s="1289"/>
      <c r="BL44" s="1289"/>
      <c r="BM44" s="1464"/>
      <c r="BN44" s="1463"/>
      <c r="BO44" s="1469"/>
      <c r="BP44" s="1469"/>
      <c r="BQ44" s="1469"/>
      <c r="BR44" s="1469"/>
      <c r="BS44" s="1469"/>
      <c r="BT44" s="1469"/>
      <c r="BU44" s="1469"/>
      <c r="BV44" s="1469"/>
      <c r="BW44" s="1469"/>
      <c r="BX44" s="1469"/>
      <c r="BY44" s="1469"/>
      <c r="BZ44" s="1469"/>
      <c r="CA44" s="1469"/>
      <c r="CB44" s="1469"/>
      <c r="CC44" s="1469"/>
      <c r="CD44" s="1469"/>
      <c r="CE44" s="1464"/>
      <c r="CF44" s="1463"/>
      <c r="CG44" s="1469"/>
      <c r="CH44" s="1469"/>
      <c r="CI44" s="1469"/>
      <c r="CJ44" s="1469"/>
      <c r="CK44" s="1464"/>
      <c r="CL44" s="1463" t="s">
        <v>1007</v>
      </c>
      <c r="CM44" s="1289"/>
      <c r="CN44" s="1289"/>
      <c r="CO44" s="1289"/>
      <c r="CP44" s="1289"/>
      <c r="CQ44" s="1464"/>
      <c r="CR44" s="1463" t="s">
        <v>1008</v>
      </c>
      <c r="CS44" s="1289"/>
      <c r="CT44" s="1289"/>
      <c r="CU44" s="1289"/>
      <c r="CV44" s="1289"/>
      <c r="CW44" s="1464"/>
      <c r="CX44" s="1463" t="s">
        <v>1009</v>
      </c>
      <c r="CY44" s="1289"/>
      <c r="CZ44" s="1289"/>
      <c r="DA44" s="1289"/>
      <c r="DB44" s="1289"/>
      <c r="DC44" s="1289"/>
      <c r="DD44" s="1463" t="s">
        <v>1007</v>
      </c>
      <c r="DE44" s="1289"/>
      <c r="DF44" s="1289"/>
      <c r="DG44" s="1289"/>
      <c r="DH44" s="1289"/>
      <c r="DI44" s="1464"/>
      <c r="DJ44" s="1463" t="s">
        <v>1008</v>
      </c>
      <c r="DK44" s="1289"/>
      <c r="DL44" s="1289"/>
      <c r="DM44" s="1289"/>
      <c r="DN44" s="1289"/>
      <c r="DO44" s="1289"/>
      <c r="DP44" s="1463" t="s">
        <v>1009</v>
      </c>
      <c r="DQ44" s="1289"/>
      <c r="DR44" s="1289"/>
      <c r="DS44" s="1289"/>
      <c r="DT44" s="1289"/>
      <c r="DU44" s="1468"/>
      <c r="DV44" s="455"/>
    </row>
    <row r="45" spans="1:126" s="453" customFormat="1" ht="23.25" x14ac:dyDescent="0.35">
      <c r="A45" s="452"/>
      <c r="B45" s="1462" t="s">
        <v>1010</v>
      </c>
      <c r="C45" s="1459"/>
      <c r="D45" s="1459"/>
      <c r="E45" s="1459"/>
      <c r="F45" s="1459"/>
      <c r="G45" s="1459"/>
      <c r="H45" s="1459"/>
      <c r="I45" s="1459"/>
      <c r="J45" s="1461"/>
      <c r="K45" s="1458" t="s">
        <v>1011</v>
      </c>
      <c r="L45" s="1459"/>
      <c r="M45" s="1459"/>
      <c r="N45" s="1459"/>
      <c r="O45" s="1459"/>
      <c r="P45" s="1461"/>
      <c r="Q45" s="1458" t="s">
        <v>1012</v>
      </c>
      <c r="R45" s="1459"/>
      <c r="S45" s="1459"/>
      <c r="T45" s="1459"/>
      <c r="U45" s="1459"/>
      <c r="V45" s="1459"/>
      <c r="W45" s="1459"/>
      <c r="X45" s="1459"/>
      <c r="Y45" s="1459"/>
      <c r="Z45" s="1459"/>
      <c r="AA45" s="1459"/>
      <c r="AB45" s="1459"/>
      <c r="AC45" s="1459"/>
      <c r="AD45" s="1459"/>
      <c r="AE45" s="1459"/>
      <c r="AF45" s="1459"/>
      <c r="AG45" s="1459"/>
      <c r="AH45" s="1459"/>
      <c r="AI45" s="1459"/>
      <c r="AJ45" s="1459"/>
      <c r="AK45" s="1459"/>
      <c r="AL45" s="1459"/>
      <c r="AM45" s="1461"/>
      <c r="AN45" s="1458" t="s">
        <v>1013</v>
      </c>
      <c r="AO45" s="1459"/>
      <c r="AP45" s="1459"/>
      <c r="AQ45" s="1459"/>
      <c r="AR45" s="1459"/>
      <c r="AS45" s="1461"/>
      <c r="AT45" s="1458" t="s">
        <v>1014</v>
      </c>
      <c r="AU45" s="1459"/>
      <c r="AV45" s="1459"/>
      <c r="AW45" s="1459"/>
      <c r="AX45" s="1459"/>
      <c r="AY45" s="1459"/>
      <c r="AZ45" s="1459"/>
      <c r="BA45" s="1459"/>
      <c r="BB45" s="1459"/>
      <c r="BC45" s="1459"/>
      <c r="BD45" s="1461"/>
      <c r="BE45" s="1458" t="s">
        <v>1015</v>
      </c>
      <c r="BF45" s="1459"/>
      <c r="BG45" s="1459"/>
      <c r="BH45" s="1459"/>
      <c r="BI45" s="1461"/>
      <c r="BJ45" s="1458" t="s">
        <v>1016</v>
      </c>
      <c r="BK45" s="1459"/>
      <c r="BL45" s="1459"/>
      <c r="BM45" s="1461"/>
      <c r="BN45" s="1458" t="s">
        <v>1017</v>
      </c>
      <c r="BO45" s="1459"/>
      <c r="BP45" s="1459"/>
      <c r="BQ45" s="1459"/>
      <c r="BR45" s="1459"/>
      <c r="BS45" s="1459"/>
      <c r="BT45" s="1459"/>
      <c r="BU45" s="1459"/>
      <c r="BV45" s="1459"/>
      <c r="BW45" s="1459"/>
      <c r="BX45" s="1459"/>
      <c r="BY45" s="1459"/>
      <c r="BZ45" s="1459"/>
      <c r="CA45" s="1459"/>
      <c r="CB45" s="1459"/>
      <c r="CC45" s="1459"/>
      <c r="CD45" s="1459"/>
      <c r="CE45" s="1461"/>
      <c r="CF45" s="1458" t="s">
        <v>1018</v>
      </c>
      <c r="CG45" s="1459"/>
      <c r="CH45" s="1459"/>
      <c r="CI45" s="1459"/>
      <c r="CJ45" s="1459"/>
      <c r="CK45" s="1461"/>
      <c r="CL45" s="1465" t="s">
        <v>1019</v>
      </c>
      <c r="CM45" s="1466"/>
      <c r="CN45" s="1466"/>
      <c r="CO45" s="1466"/>
      <c r="CP45" s="1466"/>
      <c r="CQ45" s="1467"/>
      <c r="CR45" s="1458" t="s">
        <v>1020</v>
      </c>
      <c r="CS45" s="1459"/>
      <c r="CT45" s="1459"/>
      <c r="CU45" s="1459"/>
      <c r="CV45" s="1459"/>
      <c r="CW45" s="1461"/>
      <c r="CX45" s="1458" t="s">
        <v>1021</v>
      </c>
      <c r="CY45" s="1459"/>
      <c r="CZ45" s="1459"/>
      <c r="DA45" s="1459"/>
      <c r="DB45" s="1459"/>
      <c r="DC45" s="1461"/>
      <c r="DD45" s="1458" t="s">
        <v>1022</v>
      </c>
      <c r="DE45" s="1459"/>
      <c r="DF45" s="1459"/>
      <c r="DG45" s="1459"/>
      <c r="DH45" s="1459"/>
      <c r="DI45" s="1461"/>
      <c r="DJ45" s="1458" t="s">
        <v>1023</v>
      </c>
      <c r="DK45" s="1459"/>
      <c r="DL45" s="1459"/>
      <c r="DM45" s="1459"/>
      <c r="DN45" s="1459"/>
      <c r="DO45" s="1461"/>
      <c r="DP45" s="1458" t="s">
        <v>1024</v>
      </c>
      <c r="DQ45" s="1459"/>
      <c r="DR45" s="1459"/>
      <c r="DS45" s="1459"/>
      <c r="DT45" s="1459"/>
      <c r="DU45" s="1460"/>
      <c r="DV45" s="455"/>
    </row>
    <row r="46" spans="1:126" s="453" customFormat="1" ht="36" customHeight="1" x14ac:dyDescent="0.35">
      <c r="A46" s="452"/>
      <c r="B46" s="1452"/>
      <c r="C46" s="1447"/>
      <c r="D46" s="1447"/>
      <c r="E46" s="1447"/>
      <c r="F46" s="1447"/>
      <c r="G46" s="1447"/>
      <c r="H46" s="1447"/>
      <c r="I46" s="1447"/>
      <c r="J46" s="1448"/>
      <c r="K46" s="1446"/>
      <c r="L46" s="1447"/>
      <c r="M46" s="1447"/>
      <c r="N46" s="1447"/>
      <c r="O46" s="1447"/>
      <c r="P46" s="1448"/>
      <c r="Q46" s="1453" t="str">
        <f t="shared" ref="Q46:Q79" si="4">VLOOKUP($K46, $A$105:$AR$130,7)</f>
        <v>No Device</v>
      </c>
      <c r="R46" s="1401"/>
      <c r="S46" s="1401"/>
      <c r="T46" s="1401"/>
      <c r="U46" s="1401"/>
      <c r="V46" s="1401"/>
      <c r="W46" s="1401"/>
      <c r="X46" s="1401"/>
      <c r="Y46" s="1401"/>
      <c r="Z46" s="1401"/>
      <c r="AA46" s="1401"/>
      <c r="AB46" s="1401"/>
      <c r="AC46" s="1401"/>
      <c r="AD46" s="1401"/>
      <c r="AE46" s="1401"/>
      <c r="AF46" s="1401"/>
      <c r="AG46" s="1401"/>
      <c r="AH46" s="1401"/>
      <c r="AI46" s="1401"/>
      <c r="AJ46" s="1401"/>
      <c r="AK46" s="1401"/>
      <c r="AL46" s="1401"/>
      <c r="AM46" s="1402"/>
      <c r="AN46" s="1446"/>
      <c r="AO46" s="1447"/>
      <c r="AP46" s="1447"/>
      <c r="AQ46" s="1447"/>
      <c r="AR46" s="1447"/>
      <c r="AS46" s="1448"/>
      <c r="AT46" s="1442"/>
      <c r="AU46" s="1443"/>
      <c r="AV46" s="1443"/>
      <c r="AW46" s="1443"/>
      <c r="AX46" s="1443"/>
      <c r="AY46" s="1443"/>
      <c r="AZ46" s="1443"/>
      <c r="BA46" s="1443"/>
      <c r="BB46" s="1443"/>
      <c r="BC46" s="1443"/>
      <c r="BD46" s="1444"/>
      <c r="BE46" s="1446"/>
      <c r="BF46" s="1447"/>
      <c r="BG46" s="1447"/>
      <c r="BH46" s="1447"/>
      <c r="BI46" s="1448"/>
      <c r="BJ46" s="1446"/>
      <c r="BK46" s="1447"/>
      <c r="BL46" s="1447"/>
      <c r="BM46" s="1448"/>
      <c r="BN46" s="1449" t="str">
        <f t="shared" ref="BN46:BN79" si="5">VLOOKUP($BE46, $A$174:$AU$196,7)</f>
        <v>None</v>
      </c>
      <c r="BO46" s="1450"/>
      <c r="BP46" s="1450"/>
      <c r="BQ46" s="1450"/>
      <c r="BR46" s="1450"/>
      <c r="BS46" s="1450"/>
      <c r="BT46" s="1450"/>
      <c r="BU46" s="1450"/>
      <c r="BV46" s="1450"/>
      <c r="BW46" s="1450"/>
      <c r="BX46" s="1450"/>
      <c r="BY46" s="1450"/>
      <c r="BZ46" s="1450"/>
      <c r="CA46" s="1450"/>
      <c r="CB46" s="1450"/>
      <c r="CC46" s="1450"/>
      <c r="CD46" s="1450"/>
      <c r="CE46" s="1451"/>
      <c r="CF46" s="1439">
        <f t="shared" ref="CF46:CF79" si="6">VLOOKUP($BE46, $A$174:$AU$196,47)-IF(ISERROR(1/$BJ46),0,5*$BJ46)</f>
        <v>0</v>
      </c>
      <c r="CG46" s="1440"/>
      <c r="CH46" s="1440"/>
      <c r="CI46" s="1440"/>
      <c r="CJ46" s="1440"/>
      <c r="CK46" s="1441"/>
      <c r="CL46" s="1455">
        <f t="shared" ref="CL46:CL79" si="7">VLOOKUP($K46, $A$105:$AR$130,30)</f>
        <v>0</v>
      </c>
      <c r="CM46" s="1456"/>
      <c r="CN46" s="1456"/>
      <c r="CO46" s="1456"/>
      <c r="CP46" s="1456"/>
      <c r="CQ46" s="1457"/>
      <c r="CR46" s="1455">
        <f t="shared" ref="CR46:CR79" si="8">VLOOKUP($K46, $A$105:$AR$130,37)</f>
        <v>0</v>
      </c>
      <c r="CS46" s="1456"/>
      <c r="CT46" s="1456"/>
      <c r="CU46" s="1456"/>
      <c r="CV46" s="1456"/>
      <c r="CW46" s="1457"/>
      <c r="CX46" s="1455">
        <f t="shared" ref="CX46:CX79" si="9">VLOOKUP($K46,$A$105:$AR$130,44)</f>
        <v>0</v>
      </c>
      <c r="CY46" s="1456"/>
      <c r="CZ46" s="1456"/>
      <c r="DA46" s="1456"/>
      <c r="DB46" s="1456"/>
      <c r="DC46" s="1457"/>
      <c r="DD46" s="1436">
        <f t="shared" ref="DD46:DD79" si="10">$AT46*CL46*(1-$CF46/100)/2000</f>
        <v>0</v>
      </c>
      <c r="DE46" s="1437"/>
      <c r="DF46" s="1437"/>
      <c r="DG46" s="1437"/>
      <c r="DH46" s="1437"/>
      <c r="DI46" s="1454"/>
      <c r="DJ46" s="1436">
        <f t="shared" ref="DJ46:DJ79" si="11">$AT46*CR46*(1-$CF46/100)/2000</f>
        <v>0</v>
      </c>
      <c r="DK46" s="1437"/>
      <c r="DL46" s="1437"/>
      <c r="DM46" s="1437"/>
      <c r="DN46" s="1437"/>
      <c r="DO46" s="1454"/>
      <c r="DP46" s="1436">
        <f t="shared" ref="DP46:DP79" si="12">$AT46*CX46*(1-$CF46/100)/2000</f>
        <v>0</v>
      </c>
      <c r="DQ46" s="1437"/>
      <c r="DR46" s="1437"/>
      <c r="DS46" s="1437"/>
      <c r="DT46" s="1437"/>
      <c r="DU46" s="1438"/>
      <c r="DV46" s="455"/>
    </row>
    <row r="47" spans="1:126" s="453" customFormat="1" ht="36" customHeight="1" x14ac:dyDescent="0.35">
      <c r="A47" s="452"/>
      <c r="B47" s="1452"/>
      <c r="C47" s="1447"/>
      <c r="D47" s="1447"/>
      <c r="E47" s="1447"/>
      <c r="F47" s="1447"/>
      <c r="G47" s="1447"/>
      <c r="H47" s="1447"/>
      <c r="I47" s="1447"/>
      <c r="J47" s="1448"/>
      <c r="K47" s="1446"/>
      <c r="L47" s="1447"/>
      <c r="M47" s="1447"/>
      <c r="N47" s="1447"/>
      <c r="O47" s="1447"/>
      <c r="P47" s="1448"/>
      <c r="Q47" s="1453" t="str">
        <f t="shared" si="4"/>
        <v>No Device</v>
      </c>
      <c r="R47" s="1401"/>
      <c r="S47" s="1401"/>
      <c r="T47" s="1401"/>
      <c r="U47" s="1401"/>
      <c r="V47" s="1401"/>
      <c r="W47" s="1401"/>
      <c r="X47" s="1401"/>
      <c r="Y47" s="1401"/>
      <c r="Z47" s="1401"/>
      <c r="AA47" s="1401"/>
      <c r="AB47" s="1401"/>
      <c r="AC47" s="1401"/>
      <c r="AD47" s="1401"/>
      <c r="AE47" s="1401"/>
      <c r="AF47" s="1401"/>
      <c r="AG47" s="1401"/>
      <c r="AH47" s="1401"/>
      <c r="AI47" s="1401"/>
      <c r="AJ47" s="1401"/>
      <c r="AK47" s="1401"/>
      <c r="AL47" s="1401"/>
      <c r="AM47" s="1402"/>
      <c r="AN47" s="1446"/>
      <c r="AO47" s="1447"/>
      <c r="AP47" s="1447"/>
      <c r="AQ47" s="1447"/>
      <c r="AR47" s="1447"/>
      <c r="AS47" s="1448"/>
      <c r="AT47" s="1442"/>
      <c r="AU47" s="1443"/>
      <c r="AV47" s="1443"/>
      <c r="AW47" s="1443"/>
      <c r="AX47" s="1443"/>
      <c r="AY47" s="1443"/>
      <c r="AZ47" s="1443"/>
      <c r="BA47" s="1443"/>
      <c r="BB47" s="1443"/>
      <c r="BC47" s="1443"/>
      <c r="BD47" s="1444"/>
      <c r="BE47" s="1446"/>
      <c r="BF47" s="1447"/>
      <c r="BG47" s="1447"/>
      <c r="BH47" s="1447"/>
      <c r="BI47" s="1448"/>
      <c r="BJ47" s="1446"/>
      <c r="BK47" s="1447"/>
      <c r="BL47" s="1447"/>
      <c r="BM47" s="1448"/>
      <c r="BN47" s="1449" t="str">
        <f t="shared" si="5"/>
        <v>None</v>
      </c>
      <c r="BO47" s="1450"/>
      <c r="BP47" s="1450"/>
      <c r="BQ47" s="1450"/>
      <c r="BR47" s="1450"/>
      <c r="BS47" s="1450"/>
      <c r="BT47" s="1450"/>
      <c r="BU47" s="1450"/>
      <c r="BV47" s="1450"/>
      <c r="BW47" s="1450"/>
      <c r="BX47" s="1450"/>
      <c r="BY47" s="1450"/>
      <c r="BZ47" s="1450"/>
      <c r="CA47" s="1450"/>
      <c r="CB47" s="1450"/>
      <c r="CC47" s="1450"/>
      <c r="CD47" s="1450"/>
      <c r="CE47" s="1451"/>
      <c r="CF47" s="1439">
        <f t="shared" si="6"/>
        <v>0</v>
      </c>
      <c r="CG47" s="1440"/>
      <c r="CH47" s="1440"/>
      <c r="CI47" s="1440"/>
      <c r="CJ47" s="1440"/>
      <c r="CK47" s="1441"/>
      <c r="CL47" s="1455">
        <f t="shared" si="7"/>
        <v>0</v>
      </c>
      <c r="CM47" s="1456"/>
      <c r="CN47" s="1456"/>
      <c r="CO47" s="1456"/>
      <c r="CP47" s="1456"/>
      <c r="CQ47" s="1457"/>
      <c r="CR47" s="1455">
        <f t="shared" si="8"/>
        <v>0</v>
      </c>
      <c r="CS47" s="1456"/>
      <c r="CT47" s="1456"/>
      <c r="CU47" s="1456"/>
      <c r="CV47" s="1456"/>
      <c r="CW47" s="1457"/>
      <c r="CX47" s="1455">
        <f t="shared" si="9"/>
        <v>0</v>
      </c>
      <c r="CY47" s="1456"/>
      <c r="CZ47" s="1456"/>
      <c r="DA47" s="1456"/>
      <c r="DB47" s="1456"/>
      <c r="DC47" s="1457"/>
      <c r="DD47" s="1436">
        <f t="shared" si="10"/>
        <v>0</v>
      </c>
      <c r="DE47" s="1437"/>
      <c r="DF47" s="1437"/>
      <c r="DG47" s="1437"/>
      <c r="DH47" s="1437"/>
      <c r="DI47" s="1454"/>
      <c r="DJ47" s="1436">
        <f t="shared" si="11"/>
        <v>0</v>
      </c>
      <c r="DK47" s="1437"/>
      <c r="DL47" s="1437"/>
      <c r="DM47" s="1437"/>
      <c r="DN47" s="1437"/>
      <c r="DO47" s="1454"/>
      <c r="DP47" s="1436">
        <f t="shared" si="12"/>
        <v>0</v>
      </c>
      <c r="DQ47" s="1437"/>
      <c r="DR47" s="1437"/>
      <c r="DS47" s="1437"/>
      <c r="DT47" s="1437"/>
      <c r="DU47" s="1438"/>
      <c r="DV47" s="455"/>
    </row>
    <row r="48" spans="1:126" s="453" customFormat="1" ht="36" customHeight="1" x14ac:dyDescent="0.35">
      <c r="A48" s="452"/>
      <c r="B48" s="1452"/>
      <c r="C48" s="1447"/>
      <c r="D48" s="1447"/>
      <c r="E48" s="1447"/>
      <c r="F48" s="1447"/>
      <c r="G48" s="1447"/>
      <c r="H48" s="1447"/>
      <c r="I48" s="1447"/>
      <c r="J48" s="1448"/>
      <c r="K48" s="1446"/>
      <c r="L48" s="1447"/>
      <c r="M48" s="1447"/>
      <c r="N48" s="1447"/>
      <c r="O48" s="1447"/>
      <c r="P48" s="1448"/>
      <c r="Q48" s="1453" t="str">
        <f t="shared" si="4"/>
        <v>No Device</v>
      </c>
      <c r="R48" s="1401"/>
      <c r="S48" s="1401"/>
      <c r="T48" s="1401"/>
      <c r="U48" s="1401"/>
      <c r="V48" s="1401"/>
      <c r="W48" s="1401"/>
      <c r="X48" s="1401"/>
      <c r="Y48" s="1401"/>
      <c r="Z48" s="1401"/>
      <c r="AA48" s="1401"/>
      <c r="AB48" s="1401"/>
      <c r="AC48" s="1401"/>
      <c r="AD48" s="1401"/>
      <c r="AE48" s="1401"/>
      <c r="AF48" s="1401"/>
      <c r="AG48" s="1401"/>
      <c r="AH48" s="1401"/>
      <c r="AI48" s="1401"/>
      <c r="AJ48" s="1401"/>
      <c r="AK48" s="1401"/>
      <c r="AL48" s="1401"/>
      <c r="AM48" s="1402"/>
      <c r="AN48" s="1446"/>
      <c r="AO48" s="1447"/>
      <c r="AP48" s="1447"/>
      <c r="AQ48" s="1447"/>
      <c r="AR48" s="1447"/>
      <c r="AS48" s="1448"/>
      <c r="AT48" s="1442"/>
      <c r="AU48" s="1443"/>
      <c r="AV48" s="1443"/>
      <c r="AW48" s="1443"/>
      <c r="AX48" s="1443"/>
      <c r="AY48" s="1443"/>
      <c r="AZ48" s="1443"/>
      <c r="BA48" s="1443"/>
      <c r="BB48" s="1443"/>
      <c r="BC48" s="1443"/>
      <c r="BD48" s="1444"/>
      <c r="BE48" s="1446"/>
      <c r="BF48" s="1447"/>
      <c r="BG48" s="1447"/>
      <c r="BH48" s="1447"/>
      <c r="BI48" s="1448"/>
      <c r="BJ48" s="1446"/>
      <c r="BK48" s="1447"/>
      <c r="BL48" s="1447"/>
      <c r="BM48" s="1448"/>
      <c r="BN48" s="1449" t="str">
        <f t="shared" si="5"/>
        <v>None</v>
      </c>
      <c r="BO48" s="1450"/>
      <c r="BP48" s="1450"/>
      <c r="BQ48" s="1450"/>
      <c r="BR48" s="1450"/>
      <c r="BS48" s="1450"/>
      <c r="BT48" s="1450"/>
      <c r="BU48" s="1450"/>
      <c r="BV48" s="1450"/>
      <c r="BW48" s="1450"/>
      <c r="BX48" s="1450"/>
      <c r="BY48" s="1450"/>
      <c r="BZ48" s="1450"/>
      <c r="CA48" s="1450"/>
      <c r="CB48" s="1450"/>
      <c r="CC48" s="1450"/>
      <c r="CD48" s="1450"/>
      <c r="CE48" s="1451"/>
      <c r="CF48" s="1439">
        <f t="shared" si="6"/>
        <v>0</v>
      </c>
      <c r="CG48" s="1440"/>
      <c r="CH48" s="1440"/>
      <c r="CI48" s="1440"/>
      <c r="CJ48" s="1440"/>
      <c r="CK48" s="1441"/>
      <c r="CL48" s="1455">
        <f t="shared" si="7"/>
        <v>0</v>
      </c>
      <c r="CM48" s="1456"/>
      <c r="CN48" s="1456"/>
      <c r="CO48" s="1456"/>
      <c r="CP48" s="1456"/>
      <c r="CQ48" s="1457"/>
      <c r="CR48" s="1455">
        <f t="shared" si="8"/>
        <v>0</v>
      </c>
      <c r="CS48" s="1456"/>
      <c r="CT48" s="1456"/>
      <c r="CU48" s="1456"/>
      <c r="CV48" s="1456"/>
      <c r="CW48" s="1457"/>
      <c r="CX48" s="1455">
        <f t="shared" si="9"/>
        <v>0</v>
      </c>
      <c r="CY48" s="1456"/>
      <c r="CZ48" s="1456"/>
      <c r="DA48" s="1456"/>
      <c r="DB48" s="1456"/>
      <c r="DC48" s="1457"/>
      <c r="DD48" s="1436">
        <f t="shared" si="10"/>
        <v>0</v>
      </c>
      <c r="DE48" s="1437"/>
      <c r="DF48" s="1437"/>
      <c r="DG48" s="1437"/>
      <c r="DH48" s="1437"/>
      <c r="DI48" s="1454"/>
      <c r="DJ48" s="1436">
        <f t="shared" si="11"/>
        <v>0</v>
      </c>
      <c r="DK48" s="1437"/>
      <c r="DL48" s="1437"/>
      <c r="DM48" s="1437"/>
      <c r="DN48" s="1437"/>
      <c r="DO48" s="1454"/>
      <c r="DP48" s="1436">
        <f t="shared" si="12"/>
        <v>0</v>
      </c>
      <c r="DQ48" s="1437"/>
      <c r="DR48" s="1437"/>
      <c r="DS48" s="1437"/>
      <c r="DT48" s="1437"/>
      <c r="DU48" s="1438"/>
      <c r="DV48" s="455"/>
    </row>
    <row r="49" spans="1:126" s="453" customFormat="1" ht="36" customHeight="1" x14ac:dyDescent="0.35">
      <c r="A49" s="452"/>
      <c r="B49" s="1452"/>
      <c r="C49" s="1447"/>
      <c r="D49" s="1447"/>
      <c r="E49" s="1447"/>
      <c r="F49" s="1447"/>
      <c r="G49" s="1447"/>
      <c r="H49" s="1447"/>
      <c r="I49" s="1447"/>
      <c r="J49" s="1448"/>
      <c r="K49" s="1446"/>
      <c r="L49" s="1447"/>
      <c r="M49" s="1447"/>
      <c r="N49" s="1447"/>
      <c r="O49" s="1447"/>
      <c r="P49" s="1448"/>
      <c r="Q49" s="1453" t="str">
        <f t="shared" si="4"/>
        <v>No Device</v>
      </c>
      <c r="R49" s="1401"/>
      <c r="S49" s="1401"/>
      <c r="T49" s="1401"/>
      <c r="U49" s="1401"/>
      <c r="V49" s="1401"/>
      <c r="W49" s="1401"/>
      <c r="X49" s="1401"/>
      <c r="Y49" s="1401"/>
      <c r="Z49" s="1401"/>
      <c r="AA49" s="1401"/>
      <c r="AB49" s="1401"/>
      <c r="AC49" s="1401"/>
      <c r="AD49" s="1401"/>
      <c r="AE49" s="1401"/>
      <c r="AF49" s="1401"/>
      <c r="AG49" s="1401"/>
      <c r="AH49" s="1401"/>
      <c r="AI49" s="1401"/>
      <c r="AJ49" s="1401"/>
      <c r="AK49" s="1401"/>
      <c r="AL49" s="1401"/>
      <c r="AM49" s="1402"/>
      <c r="AN49" s="1446"/>
      <c r="AO49" s="1447"/>
      <c r="AP49" s="1447"/>
      <c r="AQ49" s="1447"/>
      <c r="AR49" s="1447"/>
      <c r="AS49" s="1448"/>
      <c r="AT49" s="1442"/>
      <c r="AU49" s="1443"/>
      <c r="AV49" s="1443"/>
      <c r="AW49" s="1443"/>
      <c r="AX49" s="1443"/>
      <c r="AY49" s="1443"/>
      <c r="AZ49" s="1443"/>
      <c r="BA49" s="1443"/>
      <c r="BB49" s="1443"/>
      <c r="BC49" s="1443"/>
      <c r="BD49" s="1444"/>
      <c r="BE49" s="1446"/>
      <c r="BF49" s="1447"/>
      <c r="BG49" s="1447"/>
      <c r="BH49" s="1447"/>
      <c r="BI49" s="1448"/>
      <c r="BJ49" s="1446"/>
      <c r="BK49" s="1447"/>
      <c r="BL49" s="1447"/>
      <c r="BM49" s="1448"/>
      <c r="BN49" s="1449" t="str">
        <f t="shared" si="5"/>
        <v>None</v>
      </c>
      <c r="BO49" s="1450"/>
      <c r="BP49" s="1450"/>
      <c r="BQ49" s="1450"/>
      <c r="BR49" s="1450"/>
      <c r="BS49" s="1450"/>
      <c r="BT49" s="1450"/>
      <c r="BU49" s="1450"/>
      <c r="BV49" s="1450"/>
      <c r="BW49" s="1450"/>
      <c r="BX49" s="1450"/>
      <c r="BY49" s="1450"/>
      <c r="BZ49" s="1450"/>
      <c r="CA49" s="1450"/>
      <c r="CB49" s="1450"/>
      <c r="CC49" s="1450"/>
      <c r="CD49" s="1450"/>
      <c r="CE49" s="1451"/>
      <c r="CF49" s="1439">
        <f t="shared" si="6"/>
        <v>0</v>
      </c>
      <c r="CG49" s="1440"/>
      <c r="CH49" s="1440"/>
      <c r="CI49" s="1440"/>
      <c r="CJ49" s="1440"/>
      <c r="CK49" s="1441"/>
      <c r="CL49" s="1455">
        <f t="shared" si="7"/>
        <v>0</v>
      </c>
      <c r="CM49" s="1456"/>
      <c r="CN49" s="1456"/>
      <c r="CO49" s="1456"/>
      <c r="CP49" s="1456"/>
      <c r="CQ49" s="1457"/>
      <c r="CR49" s="1455">
        <f t="shared" si="8"/>
        <v>0</v>
      </c>
      <c r="CS49" s="1456"/>
      <c r="CT49" s="1456"/>
      <c r="CU49" s="1456"/>
      <c r="CV49" s="1456"/>
      <c r="CW49" s="1457"/>
      <c r="CX49" s="1455">
        <f t="shared" si="9"/>
        <v>0</v>
      </c>
      <c r="CY49" s="1456"/>
      <c r="CZ49" s="1456"/>
      <c r="DA49" s="1456"/>
      <c r="DB49" s="1456"/>
      <c r="DC49" s="1457"/>
      <c r="DD49" s="1436">
        <f t="shared" si="10"/>
        <v>0</v>
      </c>
      <c r="DE49" s="1437"/>
      <c r="DF49" s="1437"/>
      <c r="DG49" s="1437"/>
      <c r="DH49" s="1437"/>
      <c r="DI49" s="1454"/>
      <c r="DJ49" s="1436">
        <f t="shared" si="11"/>
        <v>0</v>
      </c>
      <c r="DK49" s="1437"/>
      <c r="DL49" s="1437"/>
      <c r="DM49" s="1437"/>
      <c r="DN49" s="1437"/>
      <c r="DO49" s="1454"/>
      <c r="DP49" s="1436">
        <f t="shared" si="12"/>
        <v>0</v>
      </c>
      <c r="DQ49" s="1437"/>
      <c r="DR49" s="1437"/>
      <c r="DS49" s="1437"/>
      <c r="DT49" s="1437"/>
      <c r="DU49" s="1438"/>
      <c r="DV49" s="456"/>
    </row>
    <row r="50" spans="1:126" s="453" customFormat="1" ht="36" customHeight="1" x14ac:dyDescent="0.35">
      <c r="A50" s="452"/>
      <c r="B50" s="1452"/>
      <c r="C50" s="1447"/>
      <c r="D50" s="1447"/>
      <c r="E50" s="1447"/>
      <c r="F50" s="1447"/>
      <c r="G50" s="1447"/>
      <c r="H50" s="1447"/>
      <c r="I50" s="1447"/>
      <c r="J50" s="1448"/>
      <c r="K50" s="1446"/>
      <c r="L50" s="1447"/>
      <c r="M50" s="1447"/>
      <c r="N50" s="1447"/>
      <c r="O50" s="1447"/>
      <c r="P50" s="1448"/>
      <c r="Q50" s="1453" t="str">
        <f t="shared" si="4"/>
        <v>No Device</v>
      </c>
      <c r="R50" s="1401"/>
      <c r="S50" s="1401"/>
      <c r="T50" s="1401"/>
      <c r="U50" s="1401"/>
      <c r="V50" s="1401"/>
      <c r="W50" s="1401"/>
      <c r="X50" s="1401"/>
      <c r="Y50" s="1401"/>
      <c r="Z50" s="1401"/>
      <c r="AA50" s="1401"/>
      <c r="AB50" s="1401"/>
      <c r="AC50" s="1401"/>
      <c r="AD50" s="1401"/>
      <c r="AE50" s="1401"/>
      <c r="AF50" s="1401"/>
      <c r="AG50" s="1401"/>
      <c r="AH50" s="1401"/>
      <c r="AI50" s="1401"/>
      <c r="AJ50" s="1401"/>
      <c r="AK50" s="1401"/>
      <c r="AL50" s="1401"/>
      <c r="AM50" s="1402"/>
      <c r="AN50" s="1446"/>
      <c r="AO50" s="1447"/>
      <c r="AP50" s="1447"/>
      <c r="AQ50" s="1447"/>
      <c r="AR50" s="1447"/>
      <c r="AS50" s="1448"/>
      <c r="AT50" s="1442"/>
      <c r="AU50" s="1443"/>
      <c r="AV50" s="1443"/>
      <c r="AW50" s="1443"/>
      <c r="AX50" s="1443"/>
      <c r="AY50" s="1443"/>
      <c r="AZ50" s="1443"/>
      <c r="BA50" s="1443"/>
      <c r="BB50" s="1443"/>
      <c r="BC50" s="1443"/>
      <c r="BD50" s="1444"/>
      <c r="BE50" s="1446"/>
      <c r="BF50" s="1447"/>
      <c r="BG50" s="1447"/>
      <c r="BH50" s="1447"/>
      <c r="BI50" s="1448"/>
      <c r="BJ50" s="1446"/>
      <c r="BK50" s="1447"/>
      <c r="BL50" s="1447"/>
      <c r="BM50" s="1448"/>
      <c r="BN50" s="1449" t="str">
        <f t="shared" si="5"/>
        <v>None</v>
      </c>
      <c r="BO50" s="1450"/>
      <c r="BP50" s="1450"/>
      <c r="BQ50" s="1450"/>
      <c r="BR50" s="1450"/>
      <c r="BS50" s="1450"/>
      <c r="BT50" s="1450"/>
      <c r="BU50" s="1450"/>
      <c r="BV50" s="1450"/>
      <c r="BW50" s="1450"/>
      <c r="BX50" s="1450"/>
      <c r="BY50" s="1450"/>
      <c r="BZ50" s="1450"/>
      <c r="CA50" s="1450"/>
      <c r="CB50" s="1450"/>
      <c r="CC50" s="1450"/>
      <c r="CD50" s="1450"/>
      <c r="CE50" s="1451"/>
      <c r="CF50" s="1439">
        <f t="shared" si="6"/>
        <v>0</v>
      </c>
      <c r="CG50" s="1440"/>
      <c r="CH50" s="1440"/>
      <c r="CI50" s="1440"/>
      <c r="CJ50" s="1440"/>
      <c r="CK50" s="1441"/>
      <c r="CL50" s="1455">
        <f t="shared" si="7"/>
        <v>0</v>
      </c>
      <c r="CM50" s="1456"/>
      <c r="CN50" s="1456"/>
      <c r="CO50" s="1456"/>
      <c r="CP50" s="1456"/>
      <c r="CQ50" s="1457"/>
      <c r="CR50" s="1455">
        <f t="shared" si="8"/>
        <v>0</v>
      </c>
      <c r="CS50" s="1456"/>
      <c r="CT50" s="1456"/>
      <c r="CU50" s="1456"/>
      <c r="CV50" s="1456"/>
      <c r="CW50" s="1457"/>
      <c r="CX50" s="1455">
        <f t="shared" si="9"/>
        <v>0</v>
      </c>
      <c r="CY50" s="1456"/>
      <c r="CZ50" s="1456"/>
      <c r="DA50" s="1456"/>
      <c r="DB50" s="1456"/>
      <c r="DC50" s="1457"/>
      <c r="DD50" s="1436">
        <f>$AT50*CL50*(1-$CF50/100)/2000</f>
        <v>0</v>
      </c>
      <c r="DE50" s="1437"/>
      <c r="DF50" s="1437"/>
      <c r="DG50" s="1437"/>
      <c r="DH50" s="1437"/>
      <c r="DI50" s="1454"/>
      <c r="DJ50" s="1436">
        <f>$AT50*CR50*(1-$CF50/100)/2000</f>
        <v>0</v>
      </c>
      <c r="DK50" s="1437"/>
      <c r="DL50" s="1437"/>
      <c r="DM50" s="1437"/>
      <c r="DN50" s="1437"/>
      <c r="DO50" s="1454"/>
      <c r="DP50" s="1436">
        <f>$AT50*CX50*(1-$CF50/100)/2000</f>
        <v>0</v>
      </c>
      <c r="DQ50" s="1437"/>
      <c r="DR50" s="1437"/>
      <c r="DS50" s="1437"/>
      <c r="DT50" s="1437"/>
      <c r="DU50" s="1438"/>
      <c r="DV50" s="455"/>
    </row>
    <row r="51" spans="1:126" s="453" customFormat="1" ht="36" customHeight="1" x14ac:dyDescent="0.35">
      <c r="A51" s="452"/>
      <c r="B51" s="1452"/>
      <c r="C51" s="1447"/>
      <c r="D51" s="1447"/>
      <c r="E51" s="1447"/>
      <c r="F51" s="1447"/>
      <c r="G51" s="1447"/>
      <c r="H51" s="1447"/>
      <c r="I51" s="1447"/>
      <c r="J51" s="1448"/>
      <c r="K51" s="1446"/>
      <c r="L51" s="1447"/>
      <c r="M51" s="1447"/>
      <c r="N51" s="1447"/>
      <c r="O51" s="1447"/>
      <c r="P51" s="1448"/>
      <c r="Q51" s="1453" t="str">
        <f t="shared" si="4"/>
        <v>No Device</v>
      </c>
      <c r="R51" s="1401"/>
      <c r="S51" s="1401"/>
      <c r="T51" s="1401"/>
      <c r="U51" s="1401"/>
      <c r="V51" s="1401"/>
      <c r="W51" s="1401"/>
      <c r="X51" s="1401"/>
      <c r="Y51" s="1401"/>
      <c r="Z51" s="1401"/>
      <c r="AA51" s="1401"/>
      <c r="AB51" s="1401"/>
      <c r="AC51" s="1401"/>
      <c r="AD51" s="1401"/>
      <c r="AE51" s="1401"/>
      <c r="AF51" s="1401"/>
      <c r="AG51" s="1401"/>
      <c r="AH51" s="1401"/>
      <c r="AI51" s="1401"/>
      <c r="AJ51" s="1401"/>
      <c r="AK51" s="1401"/>
      <c r="AL51" s="1401"/>
      <c r="AM51" s="1402"/>
      <c r="AN51" s="1446"/>
      <c r="AO51" s="1447"/>
      <c r="AP51" s="1447"/>
      <c r="AQ51" s="1447"/>
      <c r="AR51" s="1447"/>
      <c r="AS51" s="1448"/>
      <c r="AT51" s="1442"/>
      <c r="AU51" s="1443"/>
      <c r="AV51" s="1443"/>
      <c r="AW51" s="1443"/>
      <c r="AX51" s="1443"/>
      <c r="AY51" s="1443"/>
      <c r="AZ51" s="1443"/>
      <c r="BA51" s="1443"/>
      <c r="BB51" s="1443"/>
      <c r="BC51" s="1443"/>
      <c r="BD51" s="1444"/>
      <c r="BE51" s="1446"/>
      <c r="BF51" s="1447"/>
      <c r="BG51" s="1447"/>
      <c r="BH51" s="1447"/>
      <c r="BI51" s="1448"/>
      <c r="BJ51" s="1446"/>
      <c r="BK51" s="1447"/>
      <c r="BL51" s="1447"/>
      <c r="BM51" s="1448"/>
      <c r="BN51" s="1449" t="str">
        <f t="shared" si="5"/>
        <v>None</v>
      </c>
      <c r="BO51" s="1450"/>
      <c r="BP51" s="1450"/>
      <c r="BQ51" s="1450"/>
      <c r="BR51" s="1450"/>
      <c r="BS51" s="1450"/>
      <c r="BT51" s="1450"/>
      <c r="BU51" s="1450"/>
      <c r="BV51" s="1450"/>
      <c r="BW51" s="1450"/>
      <c r="BX51" s="1450"/>
      <c r="BY51" s="1450"/>
      <c r="BZ51" s="1450"/>
      <c r="CA51" s="1450"/>
      <c r="CB51" s="1450"/>
      <c r="CC51" s="1450"/>
      <c r="CD51" s="1450"/>
      <c r="CE51" s="1451"/>
      <c r="CF51" s="1439">
        <f t="shared" si="6"/>
        <v>0</v>
      </c>
      <c r="CG51" s="1440"/>
      <c r="CH51" s="1440"/>
      <c r="CI51" s="1440"/>
      <c r="CJ51" s="1440"/>
      <c r="CK51" s="1441"/>
      <c r="CL51" s="1455">
        <f t="shared" si="7"/>
        <v>0</v>
      </c>
      <c r="CM51" s="1456"/>
      <c r="CN51" s="1456"/>
      <c r="CO51" s="1456"/>
      <c r="CP51" s="1456"/>
      <c r="CQ51" s="1457"/>
      <c r="CR51" s="1455">
        <f t="shared" si="8"/>
        <v>0</v>
      </c>
      <c r="CS51" s="1456"/>
      <c r="CT51" s="1456"/>
      <c r="CU51" s="1456"/>
      <c r="CV51" s="1456"/>
      <c r="CW51" s="1457"/>
      <c r="CX51" s="1455">
        <f t="shared" si="9"/>
        <v>0</v>
      </c>
      <c r="CY51" s="1456"/>
      <c r="CZ51" s="1456"/>
      <c r="DA51" s="1456"/>
      <c r="DB51" s="1456"/>
      <c r="DC51" s="1457"/>
      <c r="DD51" s="1436">
        <f>$AT51*CL51*(1-$CF51/100)/2000</f>
        <v>0</v>
      </c>
      <c r="DE51" s="1437"/>
      <c r="DF51" s="1437"/>
      <c r="DG51" s="1437"/>
      <c r="DH51" s="1437"/>
      <c r="DI51" s="1454"/>
      <c r="DJ51" s="1436">
        <f>$AT51*CR51*(1-$CF51/100)/2000</f>
        <v>0</v>
      </c>
      <c r="DK51" s="1437"/>
      <c r="DL51" s="1437"/>
      <c r="DM51" s="1437"/>
      <c r="DN51" s="1437"/>
      <c r="DO51" s="1454"/>
      <c r="DP51" s="1436">
        <f>$AT51*CX51*(1-$CF51/100)/2000</f>
        <v>0</v>
      </c>
      <c r="DQ51" s="1437"/>
      <c r="DR51" s="1437"/>
      <c r="DS51" s="1437"/>
      <c r="DT51" s="1437"/>
      <c r="DU51" s="1438"/>
      <c r="DV51" s="455"/>
    </row>
    <row r="52" spans="1:126" s="453" customFormat="1" ht="36" customHeight="1" x14ac:dyDescent="0.35">
      <c r="A52" s="452"/>
      <c r="B52" s="1452"/>
      <c r="C52" s="1447"/>
      <c r="D52" s="1447"/>
      <c r="E52" s="1447"/>
      <c r="F52" s="1447"/>
      <c r="G52" s="1447"/>
      <c r="H52" s="1447"/>
      <c r="I52" s="1447"/>
      <c r="J52" s="1448"/>
      <c r="K52" s="1446"/>
      <c r="L52" s="1447"/>
      <c r="M52" s="1447"/>
      <c r="N52" s="1447"/>
      <c r="O52" s="1447"/>
      <c r="P52" s="1448"/>
      <c r="Q52" s="1453" t="str">
        <f t="shared" si="4"/>
        <v>No Device</v>
      </c>
      <c r="R52" s="1401"/>
      <c r="S52" s="1401"/>
      <c r="T52" s="1401"/>
      <c r="U52" s="1401"/>
      <c r="V52" s="1401"/>
      <c r="W52" s="1401"/>
      <c r="X52" s="1401"/>
      <c r="Y52" s="1401"/>
      <c r="Z52" s="1401"/>
      <c r="AA52" s="1401"/>
      <c r="AB52" s="1401"/>
      <c r="AC52" s="1401"/>
      <c r="AD52" s="1401"/>
      <c r="AE52" s="1401"/>
      <c r="AF52" s="1401"/>
      <c r="AG52" s="1401"/>
      <c r="AH52" s="1401"/>
      <c r="AI52" s="1401"/>
      <c r="AJ52" s="1401"/>
      <c r="AK52" s="1401"/>
      <c r="AL52" s="1401"/>
      <c r="AM52" s="1402"/>
      <c r="AN52" s="1446"/>
      <c r="AO52" s="1447"/>
      <c r="AP52" s="1447"/>
      <c r="AQ52" s="1447"/>
      <c r="AR52" s="1447"/>
      <c r="AS52" s="1448"/>
      <c r="AT52" s="1442"/>
      <c r="AU52" s="1443"/>
      <c r="AV52" s="1443"/>
      <c r="AW52" s="1443"/>
      <c r="AX52" s="1443"/>
      <c r="AY52" s="1443"/>
      <c r="AZ52" s="1443"/>
      <c r="BA52" s="1443"/>
      <c r="BB52" s="1443"/>
      <c r="BC52" s="1443"/>
      <c r="BD52" s="1444"/>
      <c r="BE52" s="1446"/>
      <c r="BF52" s="1447"/>
      <c r="BG52" s="1447"/>
      <c r="BH52" s="1447"/>
      <c r="BI52" s="1448"/>
      <c r="BJ52" s="1446"/>
      <c r="BK52" s="1447"/>
      <c r="BL52" s="1447"/>
      <c r="BM52" s="1448"/>
      <c r="BN52" s="1449" t="str">
        <f t="shared" si="5"/>
        <v>None</v>
      </c>
      <c r="BO52" s="1450"/>
      <c r="BP52" s="1450"/>
      <c r="BQ52" s="1450"/>
      <c r="BR52" s="1450"/>
      <c r="BS52" s="1450"/>
      <c r="BT52" s="1450"/>
      <c r="BU52" s="1450"/>
      <c r="BV52" s="1450"/>
      <c r="BW52" s="1450"/>
      <c r="BX52" s="1450"/>
      <c r="BY52" s="1450"/>
      <c r="BZ52" s="1450"/>
      <c r="CA52" s="1450"/>
      <c r="CB52" s="1450"/>
      <c r="CC52" s="1450"/>
      <c r="CD52" s="1450"/>
      <c r="CE52" s="1451"/>
      <c r="CF52" s="1439">
        <f t="shared" si="6"/>
        <v>0</v>
      </c>
      <c r="CG52" s="1440"/>
      <c r="CH52" s="1440"/>
      <c r="CI52" s="1440"/>
      <c r="CJ52" s="1440"/>
      <c r="CK52" s="1441"/>
      <c r="CL52" s="1455">
        <f t="shared" si="7"/>
        <v>0</v>
      </c>
      <c r="CM52" s="1456"/>
      <c r="CN52" s="1456"/>
      <c r="CO52" s="1456"/>
      <c r="CP52" s="1456"/>
      <c r="CQ52" s="1457"/>
      <c r="CR52" s="1455">
        <f t="shared" si="8"/>
        <v>0</v>
      </c>
      <c r="CS52" s="1456"/>
      <c r="CT52" s="1456"/>
      <c r="CU52" s="1456"/>
      <c r="CV52" s="1456"/>
      <c r="CW52" s="1457"/>
      <c r="CX52" s="1455">
        <f t="shared" si="9"/>
        <v>0</v>
      </c>
      <c r="CY52" s="1456"/>
      <c r="CZ52" s="1456"/>
      <c r="DA52" s="1456"/>
      <c r="DB52" s="1456"/>
      <c r="DC52" s="1457"/>
      <c r="DD52" s="1436">
        <f t="shared" si="10"/>
        <v>0</v>
      </c>
      <c r="DE52" s="1437"/>
      <c r="DF52" s="1437"/>
      <c r="DG52" s="1437"/>
      <c r="DH52" s="1437"/>
      <c r="DI52" s="1454"/>
      <c r="DJ52" s="1436">
        <f t="shared" si="11"/>
        <v>0</v>
      </c>
      <c r="DK52" s="1437"/>
      <c r="DL52" s="1437"/>
      <c r="DM52" s="1437"/>
      <c r="DN52" s="1437"/>
      <c r="DO52" s="1454"/>
      <c r="DP52" s="1436">
        <f t="shared" si="12"/>
        <v>0</v>
      </c>
      <c r="DQ52" s="1437"/>
      <c r="DR52" s="1437"/>
      <c r="DS52" s="1437"/>
      <c r="DT52" s="1437"/>
      <c r="DU52" s="1438"/>
      <c r="DV52" s="455"/>
    </row>
    <row r="53" spans="1:126" s="453" customFormat="1" ht="36" customHeight="1" x14ac:dyDescent="0.35">
      <c r="A53" s="452"/>
      <c r="B53" s="1452"/>
      <c r="C53" s="1447"/>
      <c r="D53" s="1447"/>
      <c r="E53" s="1447"/>
      <c r="F53" s="1447"/>
      <c r="G53" s="1447"/>
      <c r="H53" s="1447"/>
      <c r="I53" s="1447"/>
      <c r="J53" s="1448"/>
      <c r="K53" s="1446"/>
      <c r="L53" s="1447"/>
      <c r="M53" s="1447"/>
      <c r="N53" s="1447"/>
      <c r="O53" s="1447"/>
      <c r="P53" s="1448"/>
      <c r="Q53" s="1453" t="str">
        <f t="shared" si="4"/>
        <v>No Device</v>
      </c>
      <c r="R53" s="1401"/>
      <c r="S53" s="1401"/>
      <c r="T53" s="1401"/>
      <c r="U53" s="1401"/>
      <c r="V53" s="1401"/>
      <c r="W53" s="1401"/>
      <c r="X53" s="1401"/>
      <c r="Y53" s="1401"/>
      <c r="Z53" s="1401"/>
      <c r="AA53" s="1401"/>
      <c r="AB53" s="1401"/>
      <c r="AC53" s="1401"/>
      <c r="AD53" s="1401"/>
      <c r="AE53" s="1401"/>
      <c r="AF53" s="1401"/>
      <c r="AG53" s="1401"/>
      <c r="AH53" s="1401"/>
      <c r="AI53" s="1401"/>
      <c r="AJ53" s="1401"/>
      <c r="AK53" s="1401"/>
      <c r="AL53" s="1401"/>
      <c r="AM53" s="1402"/>
      <c r="AN53" s="1446"/>
      <c r="AO53" s="1447"/>
      <c r="AP53" s="1447"/>
      <c r="AQ53" s="1447"/>
      <c r="AR53" s="1447"/>
      <c r="AS53" s="1448"/>
      <c r="AT53" s="1442"/>
      <c r="AU53" s="1443"/>
      <c r="AV53" s="1443"/>
      <c r="AW53" s="1443"/>
      <c r="AX53" s="1443"/>
      <c r="AY53" s="1443"/>
      <c r="AZ53" s="1443"/>
      <c r="BA53" s="1443"/>
      <c r="BB53" s="1443"/>
      <c r="BC53" s="1443"/>
      <c r="BD53" s="1444"/>
      <c r="BE53" s="1446"/>
      <c r="BF53" s="1447"/>
      <c r="BG53" s="1447"/>
      <c r="BH53" s="1447"/>
      <c r="BI53" s="1448"/>
      <c r="BJ53" s="1446"/>
      <c r="BK53" s="1447"/>
      <c r="BL53" s="1447"/>
      <c r="BM53" s="1448"/>
      <c r="BN53" s="1449" t="str">
        <f t="shared" si="5"/>
        <v>None</v>
      </c>
      <c r="BO53" s="1450"/>
      <c r="BP53" s="1450"/>
      <c r="BQ53" s="1450"/>
      <c r="BR53" s="1450"/>
      <c r="BS53" s="1450"/>
      <c r="BT53" s="1450"/>
      <c r="BU53" s="1450"/>
      <c r="BV53" s="1450"/>
      <c r="BW53" s="1450"/>
      <c r="BX53" s="1450"/>
      <c r="BY53" s="1450"/>
      <c r="BZ53" s="1450"/>
      <c r="CA53" s="1450"/>
      <c r="CB53" s="1450"/>
      <c r="CC53" s="1450"/>
      <c r="CD53" s="1450"/>
      <c r="CE53" s="1451"/>
      <c r="CF53" s="1439">
        <f t="shared" si="6"/>
        <v>0</v>
      </c>
      <c r="CG53" s="1440"/>
      <c r="CH53" s="1440"/>
      <c r="CI53" s="1440"/>
      <c r="CJ53" s="1440"/>
      <c r="CK53" s="1441"/>
      <c r="CL53" s="1455">
        <f t="shared" si="7"/>
        <v>0</v>
      </c>
      <c r="CM53" s="1456"/>
      <c r="CN53" s="1456"/>
      <c r="CO53" s="1456"/>
      <c r="CP53" s="1456"/>
      <c r="CQ53" s="1457"/>
      <c r="CR53" s="1455">
        <f t="shared" si="8"/>
        <v>0</v>
      </c>
      <c r="CS53" s="1456"/>
      <c r="CT53" s="1456"/>
      <c r="CU53" s="1456"/>
      <c r="CV53" s="1456"/>
      <c r="CW53" s="1457"/>
      <c r="CX53" s="1455">
        <f t="shared" si="9"/>
        <v>0</v>
      </c>
      <c r="CY53" s="1456"/>
      <c r="CZ53" s="1456"/>
      <c r="DA53" s="1456"/>
      <c r="DB53" s="1456"/>
      <c r="DC53" s="1457"/>
      <c r="DD53" s="1436">
        <f t="shared" si="10"/>
        <v>0</v>
      </c>
      <c r="DE53" s="1437"/>
      <c r="DF53" s="1437"/>
      <c r="DG53" s="1437"/>
      <c r="DH53" s="1437"/>
      <c r="DI53" s="1454"/>
      <c r="DJ53" s="1436">
        <f t="shared" si="11"/>
        <v>0</v>
      </c>
      <c r="DK53" s="1437"/>
      <c r="DL53" s="1437"/>
      <c r="DM53" s="1437"/>
      <c r="DN53" s="1437"/>
      <c r="DO53" s="1454"/>
      <c r="DP53" s="1436">
        <f t="shared" si="12"/>
        <v>0</v>
      </c>
      <c r="DQ53" s="1437"/>
      <c r="DR53" s="1437"/>
      <c r="DS53" s="1437"/>
      <c r="DT53" s="1437"/>
      <c r="DU53" s="1438"/>
      <c r="DV53" s="456"/>
    </row>
    <row r="54" spans="1:126" s="453" customFormat="1" ht="36" customHeight="1" x14ac:dyDescent="0.35">
      <c r="A54" s="452"/>
      <c r="B54" s="1452"/>
      <c r="C54" s="1447"/>
      <c r="D54" s="1447"/>
      <c r="E54" s="1447"/>
      <c r="F54" s="1447"/>
      <c r="G54" s="1447"/>
      <c r="H54" s="1447"/>
      <c r="I54" s="1447"/>
      <c r="J54" s="1448"/>
      <c r="K54" s="1446"/>
      <c r="L54" s="1447"/>
      <c r="M54" s="1447"/>
      <c r="N54" s="1447"/>
      <c r="O54" s="1447"/>
      <c r="P54" s="1448"/>
      <c r="Q54" s="1453" t="str">
        <f t="shared" si="4"/>
        <v>No Device</v>
      </c>
      <c r="R54" s="1401"/>
      <c r="S54" s="1401"/>
      <c r="T54" s="1401"/>
      <c r="U54" s="1401"/>
      <c r="V54" s="1401"/>
      <c r="W54" s="1401"/>
      <c r="X54" s="1401"/>
      <c r="Y54" s="1401"/>
      <c r="Z54" s="1401"/>
      <c r="AA54" s="1401"/>
      <c r="AB54" s="1401"/>
      <c r="AC54" s="1401"/>
      <c r="AD54" s="1401"/>
      <c r="AE54" s="1401"/>
      <c r="AF54" s="1401"/>
      <c r="AG54" s="1401"/>
      <c r="AH54" s="1401"/>
      <c r="AI54" s="1401"/>
      <c r="AJ54" s="1401"/>
      <c r="AK54" s="1401"/>
      <c r="AL54" s="1401"/>
      <c r="AM54" s="1402"/>
      <c r="AN54" s="1446"/>
      <c r="AO54" s="1447"/>
      <c r="AP54" s="1447"/>
      <c r="AQ54" s="1447"/>
      <c r="AR54" s="1447"/>
      <c r="AS54" s="1448"/>
      <c r="AT54" s="1442"/>
      <c r="AU54" s="1443"/>
      <c r="AV54" s="1443"/>
      <c r="AW54" s="1443"/>
      <c r="AX54" s="1443"/>
      <c r="AY54" s="1443"/>
      <c r="AZ54" s="1443"/>
      <c r="BA54" s="1443"/>
      <c r="BB54" s="1443"/>
      <c r="BC54" s="1443"/>
      <c r="BD54" s="1444"/>
      <c r="BE54" s="1446"/>
      <c r="BF54" s="1447"/>
      <c r="BG54" s="1447"/>
      <c r="BH54" s="1447"/>
      <c r="BI54" s="1448"/>
      <c r="BJ54" s="1446"/>
      <c r="BK54" s="1447"/>
      <c r="BL54" s="1447"/>
      <c r="BM54" s="1448"/>
      <c r="BN54" s="1449" t="str">
        <f t="shared" si="5"/>
        <v>None</v>
      </c>
      <c r="BO54" s="1450"/>
      <c r="BP54" s="1450"/>
      <c r="BQ54" s="1450"/>
      <c r="BR54" s="1450"/>
      <c r="BS54" s="1450"/>
      <c r="BT54" s="1450"/>
      <c r="BU54" s="1450"/>
      <c r="BV54" s="1450"/>
      <c r="BW54" s="1450"/>
      <c r="BX54" s="1450"/>
      <c r="BY54" s="1450"/>
      <c r="BZ54" s="1450"/>
      <c r="CA54" s="1450"/>
      <c r="CB54" s="1450"/>
      <c r="CC54" s="1450"/>
      <c r="CD54" s="1450"/>
      <c r="CE54" s="1451"/>
      <c r="CF54" s="1439">
        <f t="shared" si="6"/>
        <v>0</v>
      </c>
      <c r="CG54" s="1440"/>
      <c r="CH54" s="1440"/>
      <c r="CI54" s="1440"/>
      <c r="CJ54" s="1440"/>
      <c r="CK54" s="1441"/>
      <c r="CL54" s="1455">
        <f t="shared" si="7"/>
        <v>0</v>
      </c>
      <c r="CM54" s="1456"/>
      <c r="CN54" s="1456"/>
      <c r="CO54" s="1456"/>
      <c r="CP54" s="1456"/>
      <c r="CQ54" s="1457"/>
      <c r="CR54" s="1455">
        <f t="shared" si="8"/>
        <v>0</v>
      </c>
      <c r="CS54" s="1456"/>
      <c r="CT54" s="1456"/>
      <c r="CU54" s="1456"/>
      <c r="CV54" s="1456"/>
      <c r="CW54" s="1457"/>
      <c r="CX54" s="1455">
        <f t="shared" si="9"/>
        <v>0</v>
      </c>
      <c r="CY54" s="1456"/>
      <c r="CZ54" s="1456"/>
      <c r="DA54" s="1456"/>
      <c r="DB54" s="1456"/>
      <c r="DC54" s="1457"/>
      <c r="DD54" s="1436">
        <f t="shared" si="10"/>
        <v>0</v>
      </c>
      <c r="DE54" s="1437"/>
      <c r="DF54" s="1437"/>
      <c r="DG54" s="1437"/>
      <c r="DH54" s="1437"/>
      <c r="DI54" s="1454"/>
      <c r="DJ54" s="1436">
        <f t="shared" si="11"/>
        <v>0</v>
      </c>
      <c r="DK54" s="1437"/>
      <c r="DL54" s="1437"/>
      <c r="DM54" s="1437"/>
      <c r="DN54" s="1437"/>
      <c r="DO54" s="1454"/>
      <c r="DP54" s="1436">
        <f t="shared" si="12"/>
        <v>0</v>
      </c>
      <c r="DQ54" s="1437"/>
      <c r="DR54" s="1437"/>
      <c r="DS54" s="1437"/>
      <c r="DT54" s="1437"/>
      <c r="DU54" s="1438"/>
      <c r="DV54" s="456"/>
    </row>
    <row r="55" spans="1:126" s="453" customFormat="1" ht="36" customHeight="1" x14ac:dyDescent="0.35">
      <c r="A55" s="452"/>
      <c r="B55" s="1452"/>
      <c r="C55" s="1447"/>
      <c r="D55" s="1447"/>
      <c r="E55" s="1447"/>
      <c r="F55" s="1447"/>
      <c r="G55" s="1447"/>
      <c r="H55" s="1447"/>
      <c r="I55" s="1447"/>
      <c r="J55" s="1448"/>
      <c r="K55" s="1446"/>
      <c r="L55" s="1447"/>
      <c r="M55" s="1447"/>
      <c r="N55" s="1447"/>
      <c r="O55" s="1447"/>
      <c r="P55" s="1448"/>
      <c r="Q55" s="1453" t="str">
        <f t="shared" si="4"/>
        <v>No Device</v>
      </c>
      <c r="R55" s="1401"/>
      <c r="S55" s="1401"/>
      <c r="T55" s="1401"/>
      <c r="U55" s="1401"/>
      <c r="V55" s="1401"/>
      <c r="W55" s="1401"/>
      <c r="X55" s="1401"/>
      <c r="Y55" s="1401"/>
      <c r="Z55" s="1401"/>
      <c r="AA55" s="1401"/>
      <c r="AB55" s="1401"/>
      <c r="AC55" s="1401"/>
      <c r="AD55" s="1401"/>
      <c r="AE55" s="1401"/>
      <c r="AF55" s="1401"/>
      <c r="AG55" s="1401"/>
      <c r="AH55" s="1401"/>
      <c r="AI55" s="1401"/>
      <c r="AJ55" s="1401"/>
      <c r="AK55" s="1401"/>
      <c r="AL55" s="1401"/>
      <c r="AM55" s="1402"/>
      <c r="AN55" s="1446"/>
      <c r="AO55" s="1447"/>
      <c r="AP55" s="1447"/>
      <c r="AQ55" s="1447"/>
      <c r="AR55" s="1447"/>
      <c r="AS55" s="1448"/>
      <c r="AT55" s="1442"/>
      <c r="AU55" s="1443"/>
      <c r="AV55" s="1443"/>
      <c r="AW55" s="1443"/>
      <c r="AX55" s="1443"/>
      <c r="AY55" s="1443"/>
      <c r="AZ55" s="1443"/>
      <c r="BA55" s="1443"/>
      <c r="BB55" s="1443"/>
      <c r="BC55" s="1443"/>
      <c r="BD55" s="1444"/>
      <c r="BE55" s="1446"/>
      <c r="BF55" s="1447"/>
      <c r="BG55" s="1447"/>
      <c r="BH55" s="1447"/>
      <c r="BI55" s="1448"/>
      <c r="BJ55" s="1446"/>
      <c r="BK55" s="1447"/>
      <c r="BL55" s="1447"/>
      <c r="BM55" s="1448"/>
      <c r="BN55" s="1449" t="str">
        <f t="shared" si="5"/>
        <v>None</v>
      </c>
      <c r="BO55" s="1450"/>
      <c r="BP55" s="1450"/>
      <c r="BQ55" s="1450"/>
      <c r="BR55" s="1450"/>
      <c r="BS55" s="1450"/>
      <c r="BT55" s="1450"/>
      <c r="BU55" s="1450"/>
      <c r="BV55" s="1450"/>
      <c r="BW55" s="1450"/>
      <c r="BX55" s="1450"/>
      <c r="BY55" s="1450"/>
      <c r="BZ55" s="1450"/>
      <c r="CA55" s="1450"/>
      <c r="CB55" s="1450"/>
      <c r="CC55" s="1450"/>
      <c r="CD55" s="1450"/>
      <c r="CE55" s="1451"/>
      <c r="CF55" s="1439">
        <f t="shared" si="6"/>
        <v>0</v>
      </c>
      <c r="CG55" s="1440"/>
      <c r="CH55" s="1440"/>
      <c r="CI55" s="1440"/>
      <c r="CJ55" s="1440"/>
      <c r="CK55" s="1441"/>
      <c r="CL55" s="1455">
        <f t="shared" si="7"/>
        <v>0</v>
      </c>
      <c r="CM55" s="1456"/>
      <c r="CN55" s="1456"/>
      <c r="CO55" s="1456"/>
      <c r="CP55" s="1456"/>
      <c r="CQ55" s="1457"/>
      <c r="CR55" s="1455">
        <f t="shared" si="8"/>
        <v>0</v>
      </c>
      <c r="CS55" s="1456"/>
      <c r="CT55" s="1456"/>
      <c r="CU55" s="1456"/>
      <c r="CV55" s="1456"/>
      <c r="CW55" s="1457"/>
      <c r="CX55" s="1455">
        <f t="shared" si="9"/>
        <v>0</v>
      </c>
      <c r="CY55" s="1456"/>
      <c r="CZ55" s="1456"/>
      <c r="DA55" s="1456"/>
      <c r="DB55" s="1456"/>
      <c r="DC55" s="1457"/>
      <c r="DD55" s="1436">
        <f t="shared" si="10"/>
        <v>0</v>
      </c>
      <c r="DE55" s="1437"/>
      <c r="DF55" s="1437"/>
      <c r="DG55" s="1437"/>
      <c r="DH55" s="1437"/>
      <c r="DI55" s="1454"/>
      <c r="DJ55" s="1436">
        <f t="shared" si="11"/>
        <v>0</v>
      </c>
      <c r="DK55" s="1437"/>
      <c r="DL55" s="1437"/>
      <c r="DM55" s="1437"/>
      <c r="DN55" s="1437"/>
      <c r="DO55" s="1454"/>
      <c r="DP55" s="1436">
        <f t="shared" si="12"/>
        <v>0</v>
      </c>
      <c r="DQ55" s="1437"/>
      <c r="DR55" s="1437"/>
      <c r="DS55" s="1437"/>
      <c r="DT55" s="1437"/>
      <c r="DU55" s="1438"/>
      <c r="DV55" s="455"/>
    </row>
    <row r="56" spans="1:126" s="453" customFormat="1" ht="36" customHeight="1" x14ac:dyDescent="0.35">
      <c r="A56" s="452"/>
      <c r="B56" s="1452"/>
      <c r="C56" s="1447"/>
      <c r="D56" s="1447"/>
      <c r="E56" s="1447"/>
      <c r="F56" s="1447"/>
      <c r="G56" s="1447"/>
      <c r="H56" s="1447"/>
      <c r="I56" s="1447"/>
      <c r="J56" s="1448"/>
      <c r="K56" s="1446"/>
      <c r="L56" s="1447"/>
      <c r="M56" s="1447"/>
      <c r="N56" s="1447"/>
      <c r="O56" s="1447"/>
      <c r="P56" s="1448"/>
      <c r="Q56" s="1453" t="str">
        <f t="shared" si="4"/>
        <v>No Device</v>
      </c>
      <c r="R56" s="1401"/>
      <c r="S56" s="1401"/>
      <c r="T56" s="1401"/>
      <c r="U56" s="1401"/>
      <c r="V56" s="1401"/>
      <c r="W56" s="1401"/>
      <c r="X56" s="1401"/>
      <c r="Y56" s="1401"/>
      <c r="Z56" s="1401"/>
      <c r="AA56" s="1401"/>
      <c r="AB56" s="1401"/>
      <c r="AC56" s="1401"/>
      <c r="AD56" s="1401"/>
      <c r="AE56" s="1401"/>
      <c r="AF56" s="1401"/>
      <c r="AG56" s="1401"/>
      <c r="AH56" s="1401"/>
      <c r="AI56" s="1401"/>
      <c r="AJ56" s="1401"/>
      <c r="AK56" s="1401"/>
      <c r="AL56" s="1401"/>
      <c r="AM56" s="1402"/>
      <c r="AN56" s="1446"/>
      <c r="AO56" s="1447"/>
      <c r="AP56" s="1447"/>
      <c r="AQ56" s="1447"/>
      <c r="AR56" s="1447"/>
      <c r="AS56" s="1448"/>
      <c r="AT56" s="1442"/>
      <c r="AU56" s="1443"/>
      <c r="AV56" s="1443"/>
      <c r="AW56" s="1443"/>
      <c r="AX56" s="1443"/>
      <c r="AY56" s="1443"/>
      <c r="AZ56" s="1443"/>
      <c r="BA56" s="1443"/>
      <c r="BB56" s="1443"/>
      <c r="BC56" s="1443"/>
      <c r="BD56" s="1444"/>
      <c r="BE56" s="1446"/>
      <c r="BF56" s="1447"/>
      <c r="BG56" s="1447"/>
      <c r="BH56" s="1447"/>
      <c r="BI56" s="1448"/>
      <c r="BJ56" s="1446"/>
      <c r="BK56" s="1447"/>
      <c r="BL56" s="1447"/>
      <c r="BM56" s="1448"/>
      <c r="BN56" s="1449" t="str">
        <f t="shared" si="5"/>
        <v>None</v>
      </c>
      <c r="BO56" s="1450"/>
      <c r="BP56" s="1450"/>
      <c r="BQ56" s="1450"/>
      <c r="BR56" s="1450"/>
      <c r="BS56" s="1450"/>
      <c r="BT56" s="1450"/>
      <c r="BU56" s="1450"/>
      <c r="BV56" s="1450"/>
      <c r="BW56" s="1450"/>
      <c r="BX56" s="1450"/>
      <c r="BY56" s="1450"/>
      <c r="BZ56" s="1450"/>
      <c r="CA56" s="1450"/>
      <c r="CB56" s="1450"/>
      <c r="CC56" s="1450"/>
      <c r="CD56" s="1450"/>
      <c r="CE56" s="1451"/>
      <c r="CF56" s="1439">
        <f t="shared" si="6"/>
        <v>0</v>
      </c>
      <c r="CG56" s="1440"/>
      <c r="CH56" s="1440"/>
      <c r="CI56" s="1440"/>
      <c r="CJ56" s="1440"/>
      <c r="CK56" s="1441"/>
      <c r="CL56" s="1455">
        <f t="shared" si="7"/>
        <v>0</v>
      </c>
      <c r="CM56" s="1456"/>
      <c r="CN56" s="1456"/>
      <c r="CO56" s="1456"/>
      <c r="CP56" s="1456"/>
      <c r="CQ56" s="1457"/>
      <c r="CR56" s="1455">
        <f t="shared" si="8"/>
        <v>0</v>
      </c>
      <c r="CS56" s="1456"/>
      <c r="CT56" s="1456"/>
      <c r="CU56" s="1456"/>
      <c r="CV56" s="1456"/>
      <c r="CW56" s="1457"/>
      <c r="CX56" s="1455">
        <f t="shared" si="9"/>
        <v>0</v>
      </c>
      <c r="CY56" s="1456"/>
      <c r="CZ56" s="1456"/>
      <c r="DA56" s="1456"/>
      <c r="DB56" s="1456"/>
      <c r="DC56" s="1457"/>
      <c r="DD56" s="1436">
        <f t="shared" si="10"/>
        <v>0</v>
      </c>
      <c r="DE56" s="1437"/>
      <c r="DF56" s="1437"/>
      <c r="DG56" s="1437"/>
      <c r="DH56" s="1437"/>
      <c r="DI56" s="1454"/>
      <c r="DJ56" s="1436">
        <f t="shared" si="11"/>
        <v>0</v>
      </c>
      <c r="DK56" s="1437"/>
      <c r="DL56" s="1437"/>
      <c r="DM56" s="1437"/>
      <c r="DN56" s="1437"/>
      <c r="DO56" s="1454"/>
      <c r="DP56" s="1436">
        <f t="shared" si="12"/>
        <v>0</v>
      </c>
      <c r="DQ56" s="1437"/>
      <c r="DR56" s="1437"/>
      <c r="DS56" s="1437"/>
      <c r="DT56" s="1437"/>
      <c r="DU56" s="1438"/>
      <c r="DV56" s="455"/>
    </row>
    <row r="57" spans="1:126" s="453" customFormat="1" ht="36" customHeight="1" x14ac:dyDescent="0.35">
      <c r="A57" s="452"/>
      <c r="B57" s="1452"/>
      <c r="C57" s="1447"/>
      <c r="D57" s="1447"/>
      <c r="E57" s="1447"/>
      <c r="F57" s="1447"/>
      <c r="G57" s="1447"/>
      <c r="H57" s="1447"/>
      <c r="I57" s="1447"/>
      <c r="J57" s="1448"/>
      <c r="K57" s="1446"/>
      <c r="L57" s="1447"/>
      <c r="M57" s="1447"/>
      <c r="N57" s="1447"/>
      <c r="O57" s="1447"/>
      <c r="P57" s="1448"/>
      <c r="Q57" s="1453" t="str">
        <f t="shared" si="4"/>
        <v>No Device</v>
      </c>
      <c r="R57" s="1401"/>
      <c r="S57" s="1401"/>
      <c r="T57" s="1401"/>
      <c r="U57" s="1401"/>
      <c r="V57" s="1401"/>
      <c r="W57" s="1401"/>
      <c r="X57" s="1401"/>
      <c r="Y57" s="1401"/>
      <c r="Z57" s="1401"/>
      <c r="AA57" s="1401"/>
      <c r="AB57" s="1401"/>
      <c r="AC57" s="1401"/>
      <c r="AD57" s="1401"/>
      <c r="AE57" s="1401"/>
      <c r="AF57" s="1401"/>
      <c r="AG57" s="1401"/>
      <c r="AH57" s="1401"/>
      <c r="AI57" s="1401"/>
      <c r="AJ57" s="1401"/>
      <c r="AK57" s="1401"/>
      <c r="AL57" s="1401"/>
      <c r="AM57" s="1402"/>
      <c r="AN57" s="1446"/>
      <c r="AO57" s="1447"/>
      <c r="AP57" s="1447"/>
      <c r="AQ57" s="1447"/>
      <c r="AR57" s="1447"/>
      <c r="AS57" s="1448"/>
      <c r="AT57" s="1442"/>
      <c r="AU57" s="1443"/>
      <c r="AV57" s="1443"/>
      <c r="AW57" s="1443"/>
      <c r="AX57" s="1443"/>
      <c r="AY57" s="1443"/>
      <c r="AZ57" s="1443"/>
      <c r="BA57" s="1443"/>
      <c r="BB57" s="1443"/>
      <c r="BC57" s="1443"/>
      <c r="BD57" s="1444"/>
      <c r="BE57" s="1446"/>
      <c r="BF57" s="1447"/>
      <c r="BG57" s="1447"/>
      <c r="BH57" s="1447"/>
      <c r="BI57" s="1448"/>
      <c r="BJ57" s="1446"/>
      <c r="BK57" s="1447"/>
      <c r="BL57" s="1447"/>
      <c r="BM57" s="1448"/>
      <c r="BN57" s="1449" t="str">
        <f t="shared" si="5"/>
        <v>None</v>
      </c>
      <c r="BO57" s="1450"/>
      <c r="BP57" s="1450"/>
      <c r="BQ57" s="1450"/>
      <c r="BR57" s="1450"/>
      <c r="BS57" s="1450"/>
      <c r="BT57" s="1450"/>
      <c r="BU57" s="1450"/>
      <c r="BV57" s="1450"/>
      <c r="BW57" s="1450"/>
      <c r="BX57" s="1450"/>
      <c r="BY57" s="1450"/>
      <c r="BZ57" s="1450"/>
      <c r="CA57" s="1450"/>
      <c r="CB57" s="1450"/>
      <c r="CC57" s="1450"/>
      <c r="CD57" s="1450"/>
      <c r="CE57" s="1451"/>
      <c r="CF57" s="1439">
        <f t="shared" si="6"/>
        <v>0</v>
      </c>
      <c r="CG57" s="1440"/>
      <c r="CH57" s="1440"/>
      <c r="CI57" s="1440"/>
      <c r="CJ57" s="1440"/>
      <c r="CK57" s="1441"/>
      <c r="CL57" s="1455">
        <f t="shared" si="7"/>
        <v>0</v>
      </c>
      <c r="CM57" s="1456"/>
      <c r="CN57" s="1456"/>
      <c r="CO57" s="1456"/>
      <c r="CP57" s="1456"/>
      <c r="CQ57" s="1457"/>
      <c r="CR57" s="1455">
        <f t="shared" si="8"/>
        <v>0</v>
      </c>
      <c r="CS57" s="1456"/>
      <c r="CT57" s="1456"/>
      <c r="CU57" s="1456"/>
      <c r="CV57" s="1456"/>
      <c r="CW57" s="1457"/>
      <c r="CX57" s="1455">
        <f t="shared" si="9"/>
        <v>0</v>
      </c>
      <c r="CY57" s="1456"/>
      <c r="CZ57" s="1456"/>
      <c r="DA57" s="1456"/>
      <c r="DB57" s="1456"/>
      <c r="DC57" s="1457"/>
      <c r="DD57" s="1436">
        <f t="shared" si="10"/>
        <v>0</v>
      </c>
      <c r="DE57" s="1437"/>
      <c r="DF57" s="1437"/>
      <c r="DG57" s="1437"/>
      <c r="DH57" s="1437"/>
      <c r="DI57" s="1454"/>
      <c r="DJ57" s="1436">
        <f t="shared" si="11"/>
        <v>0</v>
      </c>
      <c r="DK57" s="1437"/>
      <c r="DL57" s="1437"/>
      <c r="DM57" s="1437"/>
      <c r="DN57" s="1437"/>
      <c r="DO57" s="1454"/>
      <c r="DP57" s="1436">
        <f t="shared" si="12"/>
        <v>0</v>
      </c>
      <c r="DQ57" s="1437"/>
      <c r="DR57" s="1437"/>
      <c r="DS57" s="1437"/>
      <c r="DT57" s="1437"/>
      <c r="DU57" s="1438"/>
      <c r="DV57" s="455"/>
    </row>
    <row r="58" spans="1:126" s="453" customFormat="1" ht="36" customHeight="1" x14ac:dyDescent="0.35">
      <c r="A58" s="452"/>
      <c r="B58" s="1452"/>
      <c r="C58" s="1447"/>
      <c r="D58" s="1447"/>
      <c r="E58" s="1447"/>
      <c r="F58" s="1447"/>
      <c r="G58" s="1447"/>
      <c r="H58" s="1447"/>
      <c r="I58" s="1447"/>
      <c r="J58" s="1448"/>
      <c r="K58" s="1446"/>
      <c r="L58" s="1447"/>
      <c r="M58" s="1447"/>
      <c r="N58" s="1447"/>
      <c r="O58" s="1447"/>
      <c r="P58" s="1448"/>
      <c r="Q58" s="1453" t="str">
        <f t="shared" si="4"/>
        <v>No Device</v>
      </c>
      <c r="R58" s="1401"/>
      <c r="S58" s="1401"/>
      <c r="T58" s="1401"/>
      <c r="U58" s="1401"/>
      <c r="V58" s="1401"/>
      <c r="W58" s="1401"/>
      <c r="X58" s="1401"/>
      <c r="Y58" s="1401"/>
      <c r="Z58" s="1401"/>
      <c r="AA58" s="1401"/>
      <c r="AB58" s="1401"/>
      <c r="AC58" s="1401"/>
      <c r="AD58" s="1401"/>
      <c r="AE58" s="1401"/>
      <c r="AF58" s="1401"/>
      <c r="AG58" s="1401"/>
      <c r="AH58" s="1401"/>
      <c r="AI58" s="1401"/>
      <c r="AJ58" s="1401"/>
      <c r="AK58" s="1401"/>
      <c r="AL58" s="1401"/>
      <c r="AM58" s="1402"/>
      <c r="AN58" s="1446"/>
      <c r="AO58" s="1447"/>
      <c r="AP58" s="1447"/>
      <c r="AQ58" s="1447"/>
      <c r="AR58" s="1447"/>
      <c r="AS58" s="1448"/>
      <c r="AT58" s="1442"/>
      <c r="AU58" s="1443"/>
      <c r="AV58" s="1443"/>
      <c r="AW58" s="1443"/>
      <c r="AX58" s="1443"/>
      <c r="AY58" s="1443"/>
      <c r="AZ58" s="1443"/>
      <c r="BA58" s="1443"/>
      <c r="BB58" s="1443"/>
      <c r="BC58" s="1443"/>
      <c r="BD58" s="1444"/>
      <c r="BE58" s="1446"/>
      <c r="BF58" s="1447"/>
      <c r="BG58" s="1447"/>
      <c r="BH58" s="1447"/>
      <c r="BI58" s="1448"/>
      <c r="BJ58" s="1446"/>
      <c r="BK58" s="1447"/>
      <c r="BL58" s="1447"/>
      <c r="BM58" s="1448"/>
      <c r="BN58" s="1449" t="str">
        <f t="shared" si="5"/>
        <v>None</v>
      </c>
      <c r="BO58" s="1450"/>
      <c r="BP58" s="1450"/>
      <c r="BQ58" s="1450"/>
      <c r="BR58" s="1450"/>
      <c r="BS58" s="1450"/>
      <c r="BT58" s="1450"/>
      <c r="BU58" s="1450"/>
      <c r="BV58" s="1450"/>
      <c r="BW58" s="1450"/>
      <c r="BX58" s="1450"/>
      <c r="BY58" s="1450"/>
      <c r="BZ58" s="1450"/>
      <c r="CA58" s="1450"/>
      <c r="CB58" s="1450"/>
      <c r="CC58" s="1450"/>
      <c r="CD58" s="1450"/>
      <c r="CE58" s="1451"/>
      <c r="CF58" s="1439">
        <f t="shared" si="6"/>
        <v>0</v>
      </c>
      <c r="CG58" s="1440"/>
      <c r="CH58" s="1440"/>
      <c r="CI58" s="1440"/>
      <c r="CJ58" s="1440"/>
      <c r="CK58" s="1441"/>
      <c r="CL58" s="1455">
        <f t="shared" si="7"/>
        <v>0</v>
      </c>
      <c r="CM58" s="1456"/>
      <c r="CN58" s="1456"/>
      <c r="CO58" s="1456"/>
      <c r="CP58" s="1456"/>
      <c r="CQ58" s="1457"/>
      <c r="CR58" s="1455">
        <f t="shared" si="8"/>
        <v>0</v>
      </c>
      <c r="CS58" s="1456"/>
      <c r="CT58" s="1456"/>
      <c r="CU58" s="1456"/>
      <c r="CV58" s="1456"/>
      <c r="CW58" s="1457"/>
      <c r="CX58" s="1455">
        <f t="shared" si="9"/>
        <v>0</v>
      </c>
      <c r="CY58" s="1456"/>
      <c r="CZ58" s="1456"/>
      <c r="DA58" s="1456"/>
      <c r="DB58" s="1456"/>
      <c r="DC58" s="1457"/>
      <c r="DD58" s="1436">
        <f t="shared" si="10"/>
        <v>0</v>
      </c>
      <c r="DE58" s="1437"/>
      <c r="DF58" s="1437"/>
      <c r="DG58" s="1437"/>
      <c r="DH58" s="1437"/>
      <c r="DI58" s="1454"/>
      <c r="DJ58" s="1436">
        <f t="shared" si="11"/>
        <v>0</v>
      </c>
      <c r="DK58" s="1437"/>
      <c r="DL58" s="1437"/>
      <c r="DM58" s="1437"/>
      <c r="DN58" s="1437"/>
      <c r="DO58" s="1454"/>
      <c r="DP58" s="1436">
        <f t="shared" si="12"/>
        <v>0</v>
      </c>
      <c r="DQ58" s="1437"/>
      <c r="DR58" s="1437"/>
      <c r="DS58" s="1437"/>
      <c r="DT58" s="1437"/>
      <c r="DU58" s="1438"/>
      <c r="DV58" s="456"/>
    </row>
    <row r="59" spans="1:126" s="453" customFormat="1" ht="36" customHeight="1" x14ac:dyDescent="0.35">
      <c r="A59" s="452"/>
      <c r="B59" s="1452"/>
      <c r="C59" s="1447"/>
      <c r="D59" s="1447"/>
      <c r="E59" s="1447"/>
      <c r="F59" s="1447"/>
      <c r="G59" s="1447"/>
      <c r="H59" s="1447"/>
      <c r="I59" s="1447"/>
      <c r="J59" s="1448"/>
      <c r="K59" s="1446"/>
      <c r="L59" s="1447"/>
      <c r="M59" s="1447"/>
      <c r="N59" s="1447"/>
      <c r="O59" s="1447"/>
      <c r="P59" s="1448"/>
      <c r="Q59" s="1453" t="str">
        <f t="shared" si="4"/>
        <v>No Device</v>
      </c>
      <c r="R59" s="1401"/>
      <c r="S59" s="1401"/>
      <c r="T59" s="1401"/>
      <c r="U59" s="1401"/>
      <c r="V59" s="1401"/>
      <c r="W59" s="1401"/>
      <c r="X59" s="1401"/>
      <c r="Y59" s="1401"/>
      <c r="Z59" s="1401"/>
      <c r="AA59" s="1401"/>
      <c r="AB59" s="1401"/>
      <c r="AC59" s="1401"/>
      <c r="AD59" s="1401"/>
      <c r="AE59" s="1401"/>
      <c r="AF59" s="1401"/>
      <c r="AG59" s="1401"/>
      <c r="AH59" s="1401"/>
      <c r="AI59" s="1401"/>
      <c r="AJ59" s="1401"/>
      <c r="AK59" s="1401"/>
      <c r="AL59" s="1401"/>
      <c r="AM59" s="1402"/>
      <c r="AN59" s="1446"/>
      <c r="AO59" s="1447"/>
      <c r="AP59" s="1447"/>
      <c r="AQ59" s="1447"/>
      <c r="AR59" s="1447"/>
      <c r="AS59" s="1448"/>
      <c r="AT59" s="1442"/>
      <c r="AU59" s="1443"/>
      <c r="AV59" s="1443"/>
      <c r="AW59" s="1443"/>
      <c r="AX59" s="1443"/>
      <c r="AY59" s="1443"/>
      <c r="AZ59" s="1443"/>
      <c r="BA59" s="1443"/>
      <c r="BB59" s="1443"/>
      <c r="BC59" s="1443"/>
      <c r="BD59" s="1444"/>
      <c r="BE59" s="1446"/>
      <c r="BF59" s="1447"/>
      <c r="BG59" s="1447"/>
      <c r="BH59" s="1447"/>
      <c r="BI59" s="1448"/>
      <c r="BJ59" s="1446"/>
      <c r="BK59" s="1447"/>
      <c r="BL59" s="1447"/>
      <c r="BM59" s="1448"/>
      <c r="BN59" s="1449" t="str">
        <f t="shared" si="5"/>
        <v>None</v>
      </c>
      <c r="BO59" s="1450"/>
      <c r="BP59" s="1450"/>
      <c r="BQ59" s="1450"/>
      <c r="BR59" s="1450"/>
      <c r="BS59" s="1450"/>
      <c r="BT59" s="1450"/>
      <c r="BU59" s="1450"/>
      <c r="BV59" s="1450"/>
      <c r="BW59" s="1450"/>
      <c r="BX59" s="1450"/>
      <c r="BY59" s="1450"/>
      <c r="BZ59" s="1450"/>
      <c r="CA59" s="1450"/>
      <c r="CB59" s="1450"/>
      <c r="CC59" s="1450"/>
      <c r="CD59" s="1450"/>
      <c r="CE59" s="1451"/>
      <c r="CF59" s="1439">
        <f t="shared" si="6"/>
        <v>0</v>
      </c>
      <c r="CG59" s="1440"/>
      <c r="CH59" s="1440"/>
      <c r="CI59" s="1440"/>
      <c r="CJ59" s="1440"/>
      <c r="CK59" s="1441"/>
      <c r="CL59" s="1455">
        <f t="shared" si="7"/>
        <v>0</v>
      </c>
      <c r="CM59" s="1456"/>
      <c r="CN59" s="1456"/>
      <c r="CO59" s="1456"/>
      <c r="CP59" s="1456"/>
      <c r="CQ59" s="1457"/>
      <c r="CR59" s="1455">
        <f t="shared" si="8"/>
        <v>0</v>
      </c>
      <c r="CS59" s="1456"/>
      <c r="CT59" s="1456"/>
      <c r="CU59" s="1456"/>
      <c r="CV59" s="1456"/>
      <c r="CW59" s="1457"/>
      <c r="CX59" s="1455">
        <f t="shared" si="9"/>
        <v>0</v>
      </c>
      <c r="CY59" s="1456"/>
      <c r="CZ59" s="1456"/>
      <c r="DA59" s="1456"/>
      <c r="DB59" s="1456"/>
      <c r="DC59" s="1457"/>
      <c r="DD59" s="1436">
        <f t="shared" si="10"/>
        <v>0</v>
      </c>
      <c r="DE59" s="1437"/>
      <c r="DF59" s="1437"/>
      <c r="DG59" s="1437"/>
      <c r="DH59" s="1437"/>
      <c r="DI59" s="1454"/>
      <c r="DJ59" s="1436">
        <f t="shared" si="11"/>
        <v>0</v>
      </c>
      <c r="DK59" s="1437"/>
      <c r="DL59" s="1437"/>
      <c r="DM59" s="1437"/>
      <c r="DN59" s="1437"/>
      <c r="DO59" s="1454"/>
      <c r="DP59" s="1436">
        <f t="shared" si="12"/>
        <v>0</v>
      </c>
      <c r="DQ59" s="1437"/>
      <c r="DR59" s="1437"/>
      <c r="DS59" s="1437"/>
      <c r="DT59" s="1437"/>
      <c r="DU59" s="1438"/>
      <c r="DV59" s="456"/>
    </row>
    <row r="60" spans="1:126" s="453" customFormat="1" ht="36" customHeight="1" x14ac:dyDescent="0.35">
      <c r="A60" s="452"/>
      <c r="B60" s="1452"/>
      <c r="C60" s="1447"/>
      <c r="D60" s="1447"/>
      <c r="E60" s="1447"/>
      <c r="F60" s="1447"/>
      <c r="G60" s="1447"/>
      <c r="H60" s="1447"/>
      <c r="I60" s="1447"/>
      <c r="J60" s="1448"/>
      <c r="K60" s="1446"/>
      <c r="L60" s="1447"/>
      <c r="M60" s="1447"/>
      <c r="N60" s="1447"/>
      <c r="O60" s="1447"/>
      <c r="P60" s="1448"/>
      <c r="Q60" s="1453" t="str">
        <f t="shared" si="4"/>
        <v>No Device</v>
      </c>
      <c r="R60" s="1401"/>
      <c r="S60" s="1401"/>
      <c r="T60" s="1401"/>
      <c r="U60" s="1401"/>
      <c r="V60" s="1401"/>
      <c r="W60" s="1401"/>
      <c r="X60" s="1401"/>
      <c r="Y60" s="1401"/>
      <c r="Z60" s="1401"/>
      <c r="AA60" s="1401"/>
      <c r="AB60" s="1401"/>
      <c r="AC60" s="1401"/>
      <c r="AD60" s="1401"/>
      <c r="AE60" s="1401"/>
      <c r="AF60" s="1401"/>
      <c r="AG60" s="1401"/>
      <c r="AH60" s="1401"/>
      <c r="AI60" s="1401"/>
      <c r="AJ60" s="1401"/>
      <c r="AK60" s="1401"/>
      <c r="AL60" s="1401"/>
      <c r="AM60" s="1402"/>
      <c r="AN60" s="1446"/>
      <c r="AO60" s="1447"/>
      <c r="AP60" s="1447"/>
      <c r="AQ60" s="1447"/>
      <c r="AR60" s="1447"/>
      <c r="AS60" s="1448"/>
      <c r="AT60" s="1442"/>
      <c r="AU60" s="1443"/>
      <c r="AV60" s="1443"/>
      <c r="AW60" s="1443"/>
      <c r="AX60" s="1443"/>
      <c r="AY60" s="1443"/>
      <c r="AZ60" s="1443"/>
      <c r="BA60" s="1443"/>
      <c r="BB60" s="1443"/>
      <c r="BC60" s="1443"/>
      <c r="BD60" s="1444"/>
      <c r="BE60" s="1446"/>
      <c r="BF60" s="1447"/>
      <c r="BG60" s="1447"/>
      <c r="BH60" s="1447"/>
      <c r="BI60" s="1448"/>
      <c r="BJ60" s="1446"/>
      <c r="BK60" s="1447"/>
      <c r="BL60" s="1447"/>
      <c r="BM60" s="1448"/>
      <c r="BN60" s="1449" t="str">
        <f t="shared" si="5"/>
        <v>None</v>
      </c>
      <c r="BO60" s="1450"/>
      <c r="BP60" s="1450"/>
      <c r="BQ60" s="1450"/>
      <c r="BR60" s="1450"/>
      <c r="BS60" s="1450"/>
      <c r="BT60" s="1450"/>
      <c r="BU60" s="1450"/>
      <c r="BV60" s="1450"/>
      <c r="BW60" s="1450"/>
      <c r="BX60" s="1450"/>
      <c r="BY60" s="1450"/>
      <c r="BZ60" s="1450"/>
      <c r="CA60" s="1450"/>
      <c r="CB60" s="1450"/>
      <c r="CC60" s="1450"/>
      <c r="CD60" s="1450"/>
      <c r="CE60" s="1451"/>
      <c r="CF60" s="1439">
        <f t="shared" si="6"/>
        <v>0</v>
      </c>
      <c r="CG60" s="1440"/>
      <c r="CH60" s="1440"/>
      <c r="CI60" s="1440"/>
      <c r="CJ60" s="1440"/>
      <c r="CK60" s="1441"/>
      <c r="CL60" s="1455">
        <f t="shared" si="7"/>
        <v>0</v>
      </c>
      <c r="CM60" s="1456"/>
      <c r="CN60" s="1456"/>
      <c r="CO60" s="1456"/>
      <c r="CP60" s="1456"/>
      <c r="CQ60" s="1457"/>
      <c r="CR60" s="1455">
        <f t="shared" si="8"/>
        <v>0</v>
      </c>
      <c r="CS60" s="1456"/>
      <c r="CT60" s="1456"/>
      <c r="CU60" s="1456"/>
      <c r="CV60" s="1456"/>
      <c r="CW60" s="1457"/>
      <c r="CX60" s="1455">
        <f t="shared" si="9"/>
        <v>0</v>
      </c>
      <c r="CY60" s="1456"/>
      <c r="CZ60" s="1456"/>
      <c r="DA60" s="1456"/>
      <c r="DB60" s="1456"/>
      <c r="DC60" s="1457"/>
      <c r="DD60" s="1436">
        <f t="shared" si="10"/>
        <v>0</v>
      </c>
      <c r="DE60" s="1437"/>
      <c r="DF60" s="1437"/>
      <c r="DG60" s="1437"/>
      <c r="DH60" s="1437"/>
      <c r="DI60" s="1454"/>
      <c r="DJ60" s="1436">
        <f t="shared" si="11"/>
        <v>0</v>
      </c>
      <c r="DK60" s="1437"/>
      <c r="DL60" s="1437"/>
      <c r="DM60" s="1437"/>
      <c r="DN60" s="1437"/>
      <c r="DO60" s="1454"/>
      <c r="DP60" s="1436">
        <f t="shared" si="12"/>
        <v>0</v>
      </c>
      <c r="DQ60" s="1437"/>
      <c r="DR60" s="1437"/>
      <c r="DS60" s="1437"/>
      <c r="DT60" s="1437"/>
      <c r="DU60" s="1438"/>
      <c r="DV60" s="455"/>
    </row>
    <row r="61" spans="1:126" s="453" customFormat="1" ht="36" customHeight="1" x14ac:dyDescent="0.35">
      <c r="A61" s="452"/>
      <c r="B61" s="1452"/>
      <c r="C61" s="1447"/>
      <c r="D61" s="1447"/>
      <c r="E61" s="1447"/>
      <c r="F61" s="1447"/>
      <c r="G61" s="1447"/>
      <c r="H61" s="1447"/>
      <c r="I61" s="1447"/>
      <c r="J61" s="1448"/>
      <c r="K61" s="1446"/>
      <c r="L61" s="1447"/>
      <c r="M61" s="1447"/>
      <c r="N61" s="1447"/>
      <c r="O61" s="1447"/>
      <c r="P61" s="1448"/>
      <c r="Q61" s="1453" t="str">
        <f t="shared" si="4"/>
        <v>No Device</v>
      </c>
      <c r="R61" s="1401"/>
      <c r="S61" s="1401"/>
      <c r="T61" s="1401"/>
      <c r="U61" s="1401"/>
      <c r="V61" s="1401"/>
      <c r="W61" s="1401"/>
      <c r="X61" s="1401"/>
      <c r="Y61" s="1401"/>
      <c r="Z61" s="1401"/>
      <c r="AA61" s="1401"/>
      <c r="AB61" s="1401"/>
      <c r="AC61" s="1401"/>
      <c r="AD61" s="1401"/>
      <c r="AE61" s="1401"/>
      <c r="AF61" s="1401"/>
      <c r="AG61" s="1401"/>
      <c r="AH61" s="1401"/>
      <c r="AI61" s="1401"/>
      <c r="AJ61" s="1401"/>
      <c r="AK61" s="1401"/>
      <c r="AL61" s="1401"/>
      <c r="AM61" s="1402"/>
      <c r="AN61" s="1446"/>
      <c r="AO61" s="1447"/>
      <c r="AP61" s="1447"/>
      <c r="AQ61" s="1447"/>
      <c r="AR61" s="1447"/>
      <c r="AS61" s="1448"/>
      <c r="AT61" s="1442"/>
      <c r="AU61" s="1443"/>
      <c r="AV61" s="1443"/>
      <c r="AW61" s="1443"/>
      <c r="AX61" s="1443"/>
      <c r="AY61" s="1443"/>
      <c r="AZ61" s="1443"/>
      <c r="BA61" s="1443"/>
      <c r="BB61" s="1443"/>
      <c r="BC61" s="1443"/>
      <c r="BD61" s="1444"/>
      <c r="BE61" s="1446"/>
      <c r="BF61" s="1447"/>
      <c r="BG61" s="1447"/>
      <c r="BH61" s="1447"/>
      <c r="BI61" s="1448"/>
      <c r="BJ61" s="1446"/>
      <c r="BK61" s="1447"/>
      <c r="BL61" s="1447"/>
      <c r="BM61" s="1448"/>
      <c r="BN61" s="1449" t="str">
        <f t="shared" si="5"/>
        <v>None</v>
      </c>
      <c r="BO61" s="1450"/>
      <c r="BP61" s="1450"/>
      <c r="BQ61" s="1450"/>
      <c r="BR61" s="1450"/>
      <c r="BS61" s="1450"/>
      <c r="BT61" s="1450"/>
      <c r="BU61" s="1450"/>
      <c r="BV61" s="1450"/>
      <c r="BW61" s="1450"/>
      <c r="BX61" s="1450"/>
      <c r="BY61" s="1450"/>
      <c r="BZ61" s="1450"/>
      <c r="CA61" s="1450"/>
      <c r="CB61" s="1450"/>
      <c r="CC61" s="1450"/>
      <c r="CD61" s="1450"/>
      <c r="CE61" s="1451"/>
      <c r="CF61" s="1439">
        <f t="shared" si="6"/>
        <v>0</v>
      </c>
      <c r="CG61" s="1440"/>
      <c r="CH61" s="1440"/>
      <c r="CI61" s="1440"/>
      <c r="CJ61" s="1440"/>
      <c r="CK61" s="1441"/>
      <c r="CL61" s="1455">
        <f t="shared" si="7"/>
        <v>0</v>
      </c>
      <c r="CM61" s="1456"/>
      <c r="CN61" s="1456"/>
      <c r="CO61" s="1456"/>
      <c r="CP61" s="1456"/>
      <c r="CQ61" s="1457"/>
      <c r="CR61" s="1455">
        <f t="shared" si="8"/>
        <v>0</v>
      </c>
      <c r="CS61" s="1456"/>
      <c r="CT61" s="1456"/>
      <c r="CU61" s="1456"/>
      <c r="CV61" s="1456"/>
      <c r="CW61" s="1457"/>
      <c r="CX61" s="1455">
        <f t="shared" si="9"/>
        <v>0</v>
      </c>
      <c r="CY61" s="1456"/>
      <c r="CZ61" s="1456"/>
      <c r="DA61" s="1456"/>
      <c r="DB61" s="1456"/>
      <c r="DC61" s="1457"/>
      <c r="DD61" s="1436">
        <f t="shared" si="10"/>
        <v>0</v>
      </c>
      <c r="DE61" s="1437"/>
      <c r="DF61" s="1437"/>
      <c r="DG61" s="1437"/>
      <c r="DH61" s="1437"/>
      <c r="DI61" s="1454"/>
      <c r="DJ61" s="1436">
        <f t="shared" si="11"/>
        <v>0</v>
      </c>
      <c r="DK61" s="1437"/>
      <c r="DL61" s="1437"/>
      <c r="DM61" s="1437"/>
      <c r="DN61" s="1437"/>
      <c r="DO61" s="1454"/>
      <c r="DP61" s="1436">
        <f t="shared" si="12"/>
        <v>0</v>
      </c>
      <c r="DQ61" s="1437"/>
      <c r="DR61" s="1437"/>
      <c r="DS61" s="1437"/>
      <c r="DT61" s="1437"/>
      <c r="DU61" s="1438"/>
      <c r="DV61" s="455"/>
    </row>
    <row r="62" spans="1:126" s="453" customFormat="1" ht="36" customHeight="1" x14ac:dyDescent="0.35">
      <c r="A62" s="452"/>
      <c r="B62" s="1452"/>
      <c r="C62" s="1447"/>
      <c r="D62" s="1447"/>
      <c r="E62" s="1447"/>
      <c r="F62" s="1447"/>
      <c r="G62" s="1447"/>
      <c r="H62" s="1447"/>
      <c r="I62" s="1447"/>
      <c r="J62" s="1448"/>
      <c r="K62" s="1446"/>
      <c r="L62" s="1447"/>
      <c r="M62" s="1447"/>
      <c r="N62" s="1447"/>
      <c r="O62" s="1447"/>
      <c r="P62" s="1448"/>
      <c r="Q62" s="1453" t="str">
        <f t="shared" si="4"/>
        <v>No Device</v>
      </c>
      <c r="R62" s="1401"/>
      <c r="S62" s="1401"/>
      <c r="T62" s="1401"/>
      <c r="U62" s="1401"/>
      <c r="V62" s="1401"/>
      <c r="W62" s="1401"/>
      <c r="X62" s="1401"/>
      <c r="Y62" s="1401"/>
      <c r="Z62" s="1401"/>
      <c r="AA62" s="1401"/>
      <c r="AB62" s="1401"/>
      <c r="AC62" s="1401"/>
      <c r="AD62" s="1401"/>
      <c r="AE62" s="1401"/>
      <c r="AF62" s="1401"/>
      <c r="AG62" s="1401"/>
      <c r="AH62" s="1401"/>
      <c r="AI62" s="1401"/>
      <c r="AJ62" s="1401"/>
      <c r="AK62" s="1401"/>
      <c r="AL62" s="1401"/>
      <c r="AM62" s="1402"/>
      <c r="AN62" s="1446"/>
      <c r="AO62" s="1447"/>
      <c r="AP62" s="1447"/>
      <c r="AQ62" s="1447"/>
      <c r="AR62" s="1447"/>
      <c r="AS62" s="1448"/>
      <c r="AT62" s="1442"/>
      <c r="AU62" s="1443"/>
      <c r="AV62" s="1443"/>
      <c r="AW62" s="1443"/>
      <c r="AX62" s="1443"/>
      <c r="AY62" s="1443"/>
      <c r="AZ62" s="1443"/>
      <c r="BA62" s="1443"/>
      <c r="BB62" s="1443"/>
      <c r="BC62" s="1443"/>
      <c r="BD62" s="1444"/>
      <c r="BE62" s="1446"/>
      <c r="BF62" s="1447"/>
      <c r="BG62" s="1447"/>
      <c r="BH62" s="1447"/>
      <c r="BI62" s="1448"/>
      <c r="BJ62" s="1446"/>
      <c r="BK62" s="1447"/>
      <c r="BL62" s="1447"/>
      <c r="BM62" s="1448"/>
      <c r="BN62" s="1449" t="str">
        <f t="shared" si="5"/>
        <v>None</v>
      </c>
      <c r="BO62" s="1450"/>
      <c r="BP62" s="1450"/>
      <c r="BQ62" s="1450"/>
      <c r="BR62" s="1450"/>
      <c r="BS62" s="1450"/>
      <c r="BT62" s="1450"/>
      <c r="BU62" s="1450"/>
      <c r="BV62" s="1450"/>
      <c r="BW62" s="1450"/>
      <c r="BX62" s="1450"/>
      <c r="BY62" s="1450"/>
      <c r="BZ62" s="1450"/>
      <c r="CA62" s="1450"/>
      <c r="CB62" s="1450"/>
      <c r="CC62" s="1450"/>
      <c r="CD62" s="1450"/>
      <c r="CE62" s="1451"/>
      <c r="CF62" s="1439">
        <f t="shared" si="6"/>
        <v>0</v>
      </c>
      <c r="CG62" s="1440"/>
      <c r="CH62" s="1440"/>
      <c r="CI62" s="1440"/>
      <c r="CJ62" s="1440"/>
      <c r="CK62" s="1441"/>
      <c r="CL62" s="1455">
        <f t="shared" si="7"/>
        <v>0</v>
      </c>
      <c r="CM62" s="1456"/>
      <c r="CN62" s="1456"/>
      <c r="CO62" s="1456"/>
      <c r="CP62" s="1456"/>
      <c r="CQ62" s="1457"/>
      <c r="CR62" s="1455">
        <f t="shared" si="8"/>
        <v>0</v>
      </c>
      <c r="CS62" s="1456"/>
      <c r="CT62" s="1456"/>
      <c r="CU62" s="1456"/>
      <c r="CV62" s="1456"/>
      <c r="CW62" s="1457"/>
      <c r="CX62" s="1455">
        <f t="shared" si="9"/>
        <v>0</v>
      </c>
      <c r="CY62" s="1456"/>
      <c r="CZ62" s="1456"/>
      <c r="DA62" s="1456"/>
      <c r="DB62" s="1456"/>
      <c r="DC62" s="1457"/>
      <c r="DD62" s="1436">
        <f t="shared" si="10"/>
        <v>0</v>
      </c>
      <c r="DE62" s="1437"/>
      <c r="DF62" s="1437"/>
      <c r="DG62" s="1437"/>
      <c r="DH62" s="1437"/>
      <c r="DI62" s="1454"/>
      <c r="DJ62" s="1436">
        <f t="shared" si="11"/>
        <v>0</v>
      </c>
      <c r="DK62" s="1437"/>
      <c r="DL62" s="1437"/>
      <c r="DM62" s="1437"/>
      <c r="DN62" s="1437"/>
      <c r="DO62" s="1454"/>
      <c r="DP62" s="1436">
        <f t="shared" si="12"/>
        <v>0</v>
      </c>
      <c r="DQ62" s="1437"/>
      <c r="DR62" s="1437"/>
      <c r="DS62" s="1437"/>
      <c r="DT62" s="1437"/>
      <c r="DU62" s="1438"/>
      <c r="DV62" s="455"/>
    </row>
    <row r="63" spans="1:126" s="453" customFormat="1" ht="36" customHeight="1" x14ac:dyDescent="0.35">
      <c r="A63" s="452"/>
      <c r="B63" s="1452"/>
      <c r="C63" s="1447"/>
      <c r="D63" s="1447"/>
      <c r="E63" s="1447"/>
      <c r="F63" s="1447"/>
      <c r="G63" s="1447"/>
      <c r="H63" s="1447"/>
      <c r="I63" s="1447"/>
      <c r="J63" s="1448"/>
      <c r="K63" s="1446"/>
      <c r="L63" s="1447"/>
      <c r="M63" s="1447"/>
      <c r="N63" s="1447"/>
      <c r="O63" s="1447"/>
      <c r="P63" s="1448"/>
      <c r="Q63" s="1453" t="str">
        <f t="shared" si="4"/>
        <v>No Device</v>
      </c>
      <c r="R63" s="1401"/>
      <c r="S63" s="1401"/>
      <c r="T63" s="1401"/>
      <c r="U63" s="1401"/>
      <c r="V63" s="1401"/>
      <c r="W63" s="1401"/>
      <c r="X63" s="1401"/>
      <c r="Y63" s="1401"/>
      <c r="Z63" s="1401"/>
      <c r="AA63" s="1401"/>
      <c r="AB63" s="1401"/>
      <c r="AC63" s="1401"/>
      <c r="AD63" s="1401"/>
      <c r="AE63" s="1401"/>
      <c r="AF63" s="1401"/>
      <c r="AG63" s="1401"/>
      <c r="AH63" s="1401"/>
      <c r="AI63" s="1401"/>
      <c r="AJ63" s="1401"/>
      <c r="AK63" s="1401"/>
      <c r="AL63" s="1401"/>
      <c r="AM63" s="1402"/>
      <c r="AN63" s="1446"/>
      <c r="AO63" s="1447"/>
      <c r="AP63" s="1447"/>
      <c r="AQ63" s="1447"/>
      <c r="AR63" s="1447"/>
      <c r="AS63" s="1448"/>
      <c r="AT63" s="1442"/>
      <c r="AU63" s="1443"/>
      <c r="AV63" s="1443"/>
      <c r="AW63" s="1443"/>
      <c r="AX63" s="1443"/>
      <c r="AY63" s="1443"/>
      <c r="AZ63" s="1443"/>
      <c r="BA63" s="1443"/>
      <c r="BB63" s="1443"/>
      <c r="BC63" s="1443"/>
      <c r="BD63" s="1444"/>
      <c r="BE63" s="1446"/>
      <c r="BF63" s="1447"/>
      <c r="BG63" s="1447"/>
      <c r="BH63" s="1447"/>
      <c r="BI63" s="1448"/>
      <c r="BJ63" s="1446"/>
      <c r="BK63" s="1447"/>
      <c r="BL63" s="1447"/>
      <c r="BM63" s="1448"/>
      <c r="BN63" s="1449" t="str">
        <f t="shared" si="5"/>
        <v>None</v>
      </c>
      <c r="BO63" s="1450"/>
      <c r="BP63" s="1450"/>
      <c r="BQ63" s="1450"/>
      <c r="BR63" s="1450"/>
      <c r="BS63" s="1450"/>
      <c r="BT63" s="1450"/>
      <c r="BU63" s="1450"/>
      <c r="BV63" s="1450"/>
      <c r="BW63" s="1450"/>
      <c r="BX63" s="1450"/>
      <c r="BY63" s="1450"/>
      <c r="BZ63" s="1450"/>
      <c r="CA63" s="1450"/>
      <c r="CB63" s="1450"/>
      <c r="CC63" s="1450"/>
      <c r="CD63" s="1450"/>
      <c r="CE63" s="1451"/>
      <c r="CF63" s="1439">
        <f t="shared" si="6"/>
        <v>0</v>
      </c>
      <c r="CG63" s="1440"/>
      <c r="CH63" s="1440"/>
      <c r="CI63" s="1440"/>
      <c r="CJ63" s="1440"/>
      <c r="CK63" s="1441"/>
      <c r="CL63" s="1455">
        <f t="shared" si="7"/>
        <v>0</v>
      </c>
      <c r="CM63" s="1456"/>
      <c r="CN63" s="1456"/>
      <c r="CO63" s="1456"/>
      <c r="CP63" s="1456"/>
      <c r="CQ63" s="1457"/>
      <c r="CR63" s="1455">
        <f t="shared" si="8"/>
        <v>0</v>
      </c>
      <c r="CS63" s="1456"/>
      <c r="CT63" s="1456"/>
      <c r="CU63" s="1456"/>
      <c r="CV63" s="1456"/>
      <c r="CW63" s="1457"/>
      <c r="CX63" s="1455">
        <f t="shared" si="9"/>
        <v>0</v>
      </c>
      <c r="CY63" s="1456"/>
      <c r="CZ63" s="1456"/>
      <c r="DA63" s="1456"/>
      <c r="DB63" s="1456"/>
      <c r="DC63" s="1457"/>
      <c r="DD63" s="1436">
        <f t="shared" si="10"/>
        <v>0</v>
      </c>
      <c r="DE63" s="1437"/>
      <c r="DF63" s="1437"/>
      <c r="DG63" s="1437"/>
      <c r="DH63" s="1437"/>
      <c r="DI63" s="1454"/>
      <c r="DJ63" s="1436">
        <f t="shared" si="11"/>
        <v>0</v>
      </c>
      <c r="DK63" s="1437"/>
      <c r="DL63" s="1437"/>
      <c r="DM63" s="1437"/>
      <c r="DN63" s="1437"/>
      <c r="DO63" s="1454"/>
      <c r="DP63" s="1436">
        <f t="shared" si="12"/>
        <v>0</v>
      </c>
      <c r="DQ63" s="1437"/>
      <c r="DR63" s="1437"/>
      <c r="DS63" s="1437"/>
      <c r="DT63" s="1437"/>
      <c r="DU63" s="1438"/>
      <c r="DV63" s="456"/>
    </row>
    <row r="64" spans="1:126" s="453" customFormat="1" ht="36" customHeight="1" x14ac:dyDescent="0.35">
      <c r="A64" s="452"/>
      <c r="B64" s="1452"/>
      <c r="C64" s="1447"/>
      <c r="D64" s="1447"/>
      <c r="E64" s="1447"/>
      <c r="F64" s="1447"/>
      <c r="G64" s="1447"/>
      <c r="H64" s="1447"/>
      <c r="I64" s="1447"/>
      <c r="J64" s="1448"/>
      <c r="K64" s="1446"/>
      <c r="L64" s="1447"/>
      <c r="M64" s="1447"/>
      <c r="N64" s="1447"/>
      <c r="O64" s="1447"/>
      <c r="P64" s="1448"/>
      <c r="Q64" s="1453" t="str">
        <f t="shared" si="4"/>
        <v>No Device</v>
      </c>
      <c r="R64" s="1401"/>
      <c r="S64" s="1401"/>
      <c r="T64" s="1401"/>
      <c r="U64" s="1401"/>
      <c r="V64" s="1401"/>
      <c r="W64" s="1401"/>
      <c r="X64" s="1401"/>
      <c r="Y64" s="1401"/>
      <c r="Z64" s="1401"/>
      <c r="AA64" s="1401"/>
      <c r="AB64" s="1401"/>
      <c r="AC64" s="1401"/>
      <c r="AD64" s="1401"/>
      <c r="AE64" s="1401"/>
      <c r="AF64" s="1401"/>
      <c r="AG64" s="1401"/>
      <c r="AH64" s="1401"/>
      <c r="AI64" s="1401"/>
      <c r="AJ64" s="1401"/>
      <c r="AK64" s="1401"/>
      <c r="AL64" s="1401"/>
      <c r="AM64" s="1402"/>
      <c r="AN64" s="1446"/>
      <c r="AO64" s="1447"/>
      <c r="AP64" s="1447"/>
      <c r="AQ64" s="1447"/>
      <c r="AR64" s="1447"/>
      <c r="AS64" s="1448"/>
      <c r="AT64" s="1442"/>
      <c r="AU64" s="1443"/>
      <c r="AV64" s="1443"/>
      <c r="AW64" s="1443"/>
      <c r="AX64" s="1443"/>
      <c r="AY64" s="1443"/>
      <c r="AZ64" s="1443"/>
      <c r="BA64" s="1443"/>
      <c r="BB64" s="1443"/>
      <c r="BC64" s="1443"/>
      <c r="BD64" s="1444"/>
      <c r="BE64" s="1446"/>
      <c r="BF64" s="1447"/>
      <c r="BG64" s="1447"/>
      <c r="BH64" s="1447"/>
      <c r="BI64" s="1448"/>
      <c r="BJ64" s="1446"/>
      <c r="BK64" s="1447"/>
      <c r="BL64" s="1447"/>
      <c r="BM64" s="1448"/>
      <c r="BN64" s="1449" t="str">
        <f t="shared" si="5"/>
        <v>None</v>
      </c>
      <c r="BO64" s="1450"/>
      <c r="BP64" s="1450"/>
      <c r="BQ64" s="1450"/>
      <c r="BR64" s="1450"/>
      <c r="BS64" s="1450"/>
      <c r="BT64" s="1450"/>
      <c r="BU64" s="1450"/>
      <c r="BV64" s="1450"/>
      <c r="BW64" s="1450"/>
      <c r="BX64" s="1450"/>
      <c r="BY64" s="1450"/>
      <c r="BZ64" s="1450"/>
      <c r="CA64" s="1450"/>
      <c r="CB64" s="1450"/>
      <c r="CC64" s="1450"/>
      <c r="CD64" s="1450"/>
      <c r="CE64" s="1451"/>
      <c r="CF64" s="1439">
        <f t="shared" si="6"/>
        <v>0</v>
      </c>
      <c r="CG64" s="1440"/>
      <c r="CH64" s="1440"/>
      <c r="CI64" s="1440"/>
      <c r="CJ64" s="1440"/>
      <c r="CK64" s="1441"/>
      <c r="CL64" s="1455">
        <f t="shared" si="7"/>
        <v>0</v>
      </c>
      <c r="CM64" s="1456"/>
      <c r="CN64" s="1456"/>
      <c r="CO64" s="1456"/>
      <c r="CP64" s="1456"/>
      <c r="CQ64" s="1457"/>
      <c r="CR64" s="1455">
        <f t="shared" si="8"/>
        <v>0</v>
      </c>
      <c r="CS64" s="1456"/>
      <c r="CT64" s="1456"/>
      <c r="CU64" s="1456"/>
      <c r="CV64" s="1456"/>
      <c r="CW64" s="1457"/>
      <c r="CX64" s="1455">
        <f t="shared" si="9"/>
        <v>0</v>
      </c>
      <c r="CY64" s="1456"/>
      <c r="CZ64" s="1456"/>
      <c r="DA64" s="1456"/>
      <c r="DB64" s="1456"/>
      <c r="DC64" s="1457"/>
      <c r="DD64" s="1436">
        <f t="shared" si="10"/>
        <v>0</v>
      </c>
      <c r="DE64" s="1437"/>
      <c r="DF64" s="1437"/>
      <c r="DG64" s="1437"/>
      <c r="DH64" s="1437"/>
      <c r="DI64" s="1454"/>
      <c r="DJ64" s="1436">
        <f t="shared" si="11"/>
        <v>0</v>
      </c>
      <c r="DK64" s="1437"/>
      <c r="DL64" s="1437"/>
      <c r="DM64" s="1437"/>
      <c r="DN64" s="1437"/>
      <c r="DO64" s="1454"/>
      <c r="DP64" s="1436">
        <f t="shared" si="12"/>
        <v>0</v>
      </c>
      <c r="DQ64" s="1437"/>
      <c r="DR64" s="1437"/>
      <c r="DS64" s="1437"/>
      <c r="DT64" s="1437"/>
      <c r="DU64" s="1438"/>
      <c r="DV64" s="456"/>
    </row>
    <row r="65" spans="1:126" s="453" customFormat="1" ht="36" customHeight="1" x14ac:dyDescent="0.35">
      <c r="A65" s="452"/>
      <c r="B65" s="1452"/>
      <c r="C65" s="1447"/>
      <c r="D65" s="1447"/>
      <c r="E65" s="1447"/>
      <c r="F65" s="1447"/>
      <c r="G65" s="1447"/>
      <c r="H65" s="1447"/>
      <c r="I65" s="1447"/>
      <c r="J65" s="1448"/>
      <c r="K65" s="1446"/>
      <c r="L65" s="1447"/>
      <c r="M65" s="1447"/>
      <c r="N65" s="1447"/>
      <c r="O65" s="1447"/>
      <c r="P65" s="1448"/>
      <c r="Q65" s="1453" t="str">
        <f t="shared" si="4"/>
        <v>No Device</v>
      </c>
      <c r="R65" s="1401"/>
      <c r="S65" s="1401"/>
      <c r="T65" s="1401"/>
      <c r="U65" s="1401"/>
      <c r="V65" s="1401"/>
      <c r="W65" s="1401"/>
      <c r="X65" s="1401"/>
      <c r="Y65" s="1401"/>
      <c r="Z65" s="1401"/>
      <c r="AA65" s="1401"/>
      <c r="AB65" s="1401"/>
      <c r="AC65" s="1401"/>
      <c r="AD65" s="1401"/>
      <c r="AE65" s="1401"/>
      <c r="AF65" s="1401"/>
      <c r="AG65" s="1401"/>
      <c r="AH65" s="1401"/>
      <c r="AI65" s="1401"/>
      <c r="AJ65" s="1401"/>
      <c r="AK65" s="1401"/>
      <c r="AL65" s="1401"/>
      <c r="AM65" s="1402"/>
      <c r="AN65" s="1446"/>
      <c r="AO65" s="1447"/>
      <c r="AP65" s="1447"/>
      <c r="AQ65" s="1447"/>
      <c r="AR65" s="1447"/>
      <c r="AS65" s="1448"/>
      <c r="AT65" s="1442"/>
      <c r="AU65" s="1443"/>
      <c r="AV65" s="1443"/>
      <c r="AW65" s="1443"/>
      <c r="AX65" s="1443"/>
      <c r="AY65" s="1443"/>
      <c r="AZ65" s="1443"/>
      <c r="BA65" s="1443"/>
      <c r="BB65" s="1443"/>
      <c r="BC65" s="1443"/>
      <c r="BD65" s="1444"/>
      <c r="BE65" s="1446"/>
      <c r="BF65" s="1447"/>
      <c r="BG65" s="1447"/>
      <c r="BH65" s="1447"/>
      <c r="BI65" s="1448"/>
      <c r="BJ65" s="1446"/>
      <c r="BK65" s="1447"/>
      <c r="BL65" s="1447"/>
      <c r="BM65" s="1448"/>
      <c r="BN65" s="1449" t="str">
        <f t="shared" si="5"/>
        <v>None</v>
      </c>
      <c r="BO65" s="1450"/>
      <c r="BP65" s="1450"/>
      <c r="BQ65" s="1450"/>
      <c r="BR65" s="1450"/>
      <c r="BS65" s="1450"/>
      <c r="BT65" s="1450"/>
      <c r="BU65" s="1450"/>
      <c r="BV65" s="1450"/>
      <c r="BW65" s="1450"/>
      <c r="BX65" s="1450"/>
      <c r="BY65" s="1450"/>
      <c r="BZ65" s="1450"/>
      <c r="CA65" s="1450"/>
      <c r="CB65" s="1450"/>
      <c r="CC65" s="1450"/>
      <c r="CD65" s="1450"/>
      <c r="CE65" s="1451"/>
      <c r="CF65" s="1439">
        <f t="shared" si="6"/>
        <v>0</v>
      </c>
      <c r="CG65" s="1440"/>
      <c r="CH65" s="1440"/>
      <c r="CI65" s="1440"/>
      <c r="CJ65" s="1440"/>
      <c r="CK65" s="1441"/>
      <c r="CL65" s="1455">
        <f t="shared" si="7"/>
        <v>0</v>
      </c>
      <c r="CM65" s="1456"/>
      <c r="CN65" s="1456"/>
      <c r="CO65" s="1456"/>
      <c r="CP65" s="1456"/>
      <c r="CQ65" s="1457"/>
      <c r="CR65" s="1455">
        <f t="shared" si="8"/>
        <v>0</v>
      </c>
      <c r="CS65" s="1456"/>
      <c r="CT65" s="1456"/>
      <c r="CU65" s="1456"/>
      <c r="CV65" s="1456"/>
      <c r="CW65" s="1457"/>
      <c r="CX65" s="1455">
        <f t="shared" si="9"/>
        <v>0</v>
      </c>
      <c r="CY65" s="1456"/>
      <c r="CZ65" s="1456"/>
      <c r="DA65" s="1456"/>
      <c r="DB65" s="1456"/>
      <c r="DC65" s="1457"/>
      <c r="DD65" s="1436">
        <f t="shared" si="10"/>
        <v>0</v>
      </c>
      <c r="DE65" s="1437"/>
      <c r="DF65" s="1437"/>
      <c r="DG65" s="1437"/>
      <c r="DH65" s="1437"/>
      <c r="DI65" s="1454"/>
      <c r="DJ65" s="1436">
        <f t="shared" si="11"/>
        <v>0</v>
      </c>
      <c r="DK65" s="1437"/>
      <c r="DL65" s="1437"/>
      <c r="DM65" s="1437"/>
      <c r="DN65" s="1437"/>
      <c r="DO65" s="1454"/>
      <c r="DP65" s="1436">
        <f t="shared" si="12"/>
        <v>0</v>
      </c>
      <c r="DQ65" s="1437"/>
      <c r="DR65" s="1437"/>
      <c r="DS65" s="1437"/>
      <c r="DT65" s="1437"/>
      <c r="DU65" s="1438"/>
      <c r="DV65" s="455"/>
    </row>
    <row r="66" spans="1:126" s="453" customFormat="1" ht="36" customHeight="1" x14ac:dyDescent="0.35">
      <c r="A66" s="452"/>
      <c r="B66" s="1452"/>
      <c r="C66" s="1447"/>
      <c r="D66" s="1447"/>
      <c r="E66" s="1447"/>
      <c r="F66" s="1447"/>
      <c r="G66" s="1447"/>
      <c r="H66" s="1447"/>
      <c r="I66" s="1447"/>
      <c r="J66" s="1448"/>
      <c r="K66" s="1446"/>
      <c r="L66" s="1447"/>
      <c r="M66" s="1447"/>
      <c r="N66" s="1447"/>
      <c r="O66" s="1447"/>
      <c r="P66" s="1448"/>
      <c r="Q66" s="1453" t="str">
        <f t="shared" si="4"/>
        <v>No Device</v>
      </c>
      <c r="R66" s="1401"/>
      <c r="S66" s="1401"/>
      <c r="T66" s="1401"/>
      <c r="U66" s="1401"/>
      <c r="V66" s="1401"/>
      <c r="W66" s="1401"/>
      <c r="X66" s="1401"/>
      <c r="Y66" s="1401"/>
      <c r="Z66" s="1401"/>
      <c r="AA66" s="1401"/>
      <c r="AB66" s="1401"/>
      <c r="AC66" s="1401"/>
      <c r="AD66" s="1401"/>
      <c r="AE66" s="1401"/>
      <c r="AF66" s="1401"/>
      <c r="AG66" s="1401"/>
      <c r="AH66" s="1401"/>
      <c r="AI66" s="1401"/>
      <c r="AJ66" s="1401"/>
      <c r="AK66" s="1401"/>
      <c r="AL66" s="1401"/>
      <c r="AM66" s="1402"/>
      <c r="AN66" s="1446"/>
      <c r="AO66" s="1447"/>
      <c r="AP66" s="1447"/>
      <c r="AQ66" s="1447"/>
      <c r="AR66" s="1447"/>
      <c r="AS66" s="1448"/>
      <c r="AT66" s="1442"/>
      <c r="AU66" s="1443"/>
      <c r="AV66" s="1443"/>
      <c r="AW66" s="1443"/>
      <c r="AX66" s="1443"/>
      <c r="AY66" s="1443"/>
      <c r="AZ66" s="1443"/>
      <c r="BA66" s="1443"/>
      <c r="BB66" s="1443"/>
      <c r="BC66" s="1443"/>
      <c r="BD66" s="1444"/>
      <c r="BE66" s="1446"/>
      <c r="BF66" s="1447"/>
      <c r="BG66" s="1447"/>
      <c r="BH66" s="1447"/>
      <c r="BI66" s="1448"/>
      <c r="BJ66" s="1446"/>
      <c r="BK66" s="1447"/>
      <c r="BL66" s="1447"/>
      <c r="BM66" s="1448"/>
      <c r="BN66" s="1449" t="str">
        <f t="shared" si="5"/>
        <v>None</v>
      </c>
      <c r="BO66" s="1450"/>
      <c r="BP66" s="1450"/>
      <c r="BQ66" s="1450"/>
      <c r="BR66" s="1450"/>
      <c r="BS66" s="1450"/>
      <c r="BT66" s="1450"/>
      <c r="BU66" s="1450"/>
      <c r="BV66" s="1450"/>
      <c r="BW66" s="1450"/>
      <c r="BX66" s="1450"/>
      <c r="BY66" s="1450"/>
      <c r="BZ66" s="1450"/>
      <c r="CA66" s="1450"/>
      <c r="CB66" s="1450"/>
      <c r="CC66" s="1450"/>
      <c r="CD66" s="1450"/>
      <c r="CE66" s="1451"/>
      <c r="CF66" s="1439">
        <f t="shared" si="6"/>
        <v>0</v>
      </c>
      <c r="CG66" s="1440"/>
      <c r="CH66" s="1440"/>
      <c r="CI66" s="1440"/>
      <c r="CJ66" s="1440"/>
      <c r="CK66" s="1441"/>
      <c r="CL66" s="1455">
        <f t="shared" si="7"/>
        <v>0</v>
      </c>
      <c r="CM66" s="1456"/>
      <c r="CN66" s="1456"/>
      <c r="CO66" s="1456"/>
      <c r="CP66" s="1456"/>
      <c r="CQ66" s="1457"/>
      <c r="CR66" s="1455">
        <f t="shared" si="8"/>
        <v>0</v>
      </c>
      <c r="CS66" s="1456"/>
      <c r="CT66" s="1456"/>
      <c r="CU66" s="1456"/>
      <c r="CV66" s="1456"/>
      <c r="CW66" s="1457"/>
      <c r="CX66" s="1455">
        <f t="shared" si="9"/>
        <v>0</v>
      </c>
      <c r="CY66" s="1456"/>
      <c r="CZ66" s="1456"/>
      <c r="DA66" s="1456"/>
      <c r="DB66" s="1456"/>
      <c r="DC66" s="1457"/>
      <c r="DD66" s="1436">
        <f t="shared" si="10"/>
        <v>0</v>
      </c>
      <c r="DE66" s="1437"/>
      <c r="DF66" s="1437"/>
      <c r="DG66" s="1437"/>
      <c r="DH66" s="1437"/>
      <c r="DI66" s="1454"/>
      <c r="DJ66" s="1436">
        <f t="shared" si="11"/>
        <v>0</v>
      </c>
      <c r="DK66" s="1437"/>
      <c r="DL66" s="1437"/>
      <c r="DM66" s="1437"/>
      <c r="DN66" s="1437"/>
      <c r="DO66" s="1454"/>
      <c r="DP66" s="1436">
        <f t="shared" si="12"/>
        <v>0</v>
      </c>
      <c r="DQ66" s="1437"/>
      <c r="DR66" s="1437"/>
      <c r="DS66" s="1437"/>
      <c r="DT66" s="1437"/>
      <c r="DU66" s="1438"/>
      <c r="DV66" s="455"/>
    </row>
    <row r="67" spans="1:126" s="453" customFormat="1" ht="36" customHeight="1" x14ac:dyDescent="0.35">
      <c r="A67" s="452"/>
      <c r="B67" s="1452"/>
      <c r="C67" s="1447"/>
      <c r="D67" s="1447"/>
      <c r="E67" s="1447"/>
      <c r="F67" s="1447"/>
      <c r="G67" s="1447"/>
      <c r="H67" s="1447"/>
      <c r="I67" s="1447"/>
      <c r="J67" s="1448"/>
      <c r="K67" s="1446"/>
      <c r="L67" s="1447"/>
      <c r="M67" s="1447"/>
      <c r="N67" s="1447"/>
      <c r="O67" s="1447"/>
      <c r="P67" s="1448"/>
      <c r="Q67" s="1453" t="str">
        <f t="shared" si="4"/>
        <v>No Device</v>
      </c>
      <c r="R67" s="1401"/>
      <c r="S67" s="1401"/>
      <c r="T67" s="1401"/>
      <c r="U67" s="1401"/>
      <c r="V67" s="1401"/>
      <c r="W67" s="1401"/>
      <c r="X67" s="1401"/>
      <c r="Y67" s="1401"/>
      <c r="Z67" s="1401"/>
      <c r="AA67" s="1401"/>
      <c r="AB67" s="1401"/>
      <c r="AC67" s="1401"/>
      <c r="AD67" s="1401"/>
      <c r="AE67" s="1401"/>
      <c r="AF67" s="1401"/>
      <c r="AG67" s="1401"/>
      <c r="AH67" s="1401"/>
      <c r="AI67" s="1401"/>
      <c r="AJ67" s="1401"/>
      <c r="AK67" s="1401"/>
      <c r="AL67" s="1401"/>
      <c r="AM67" s="1402"/>
      <c r="AN67" s="1446"/>
      <c r="AO67" s="1447"/>
      <c r="AP67" s="1447"/>
      <c r="AQ67" s="1447"/>
      <c r="AR67" s="1447"/>
      <c r="AS67" s="1448"/>
      <c r="AT67" s="1442"/>
      <c r="AU67" s="1443"/>
      <c r="AV67" s="1443"/>
      <c r="AW67" s="1443"/>
      <c r="AX67" s="1443"/>
      <c r="AY67" s="1443"/>
      <c r="AZ67" s="1443"/>
      <c r="BA67" s="1443"/>
      <c r="BB67" s="1443"/>
      <c r="BC67" s="1443"/>
      <c r="BD67" s="1444"/>
      <c r="BE67" s="1446"/>
      <c r="BF67" s="1447"/>
      <c r="BG67" s="1447"/>
      <c r="BH67" s="1447"/>
      <c r="BI67" s="1448"/>
      <c r="BJ67" s="1446"/>
      <c r="BK67" s="1447"/>
      <c r="BL67" s="1447"/>
      <c r="BM67" s="1448"/>
      <c r="BN67" s="1449" t="str">
        <f t="shared" si="5"/>
        <v>None</v>
      </c>
      <c r="BO67" s="1450"/>
      <c r="BP67" s="1450"/>
      <c r="BQ67" s="1450"/>
      <c r="BR67" s="1450"/>
      <c r="BS67" s="1450"/>
      <c r="BT67" s="1450"/>
      <c r="BU67" s="1450"/>
      <c r="BV67" s="1450"/>
      <c r="BW67" s="1450"/>
      <c r="BX67" s="1450"/>
      <c r="BY67" s="1450"/>
      <c r="BZ67" s="1450"/>
      <c r="CA67" s="1450"/>
      <c r="CB67" s="1450"/>
      <c r="CC67" s="1450"/>
      <c r="CD67" s="1450"/>
      <c r="CE67" s="1451"/>
      <c r="CF67" s="1439">
        <f t="shared" si="6"/>
        <v>0</v>
      </c>
      <c r="CG67" s="1440"/>
      <c r="CH67" s="1440"/>
      <c r="CI67" s="1440"/>
      <c r="CJ67" s="1440"/>
      <c r="CK67" s="1441"/>
      <c r="CL67" s="1455">
        <f t="shared" si="7"/>
        <v>0</v>
      </c>
      <c r="CM67" s="1456"/>
      <c r="CN67" s="1456"/>
      <c r="CO67" s="1456"/>
      <c r="CP67" s="1456"/>
      <c r="CQ67" s="1457"/>
      <c r="CR67" s="1455">
        <f t="shared" si="8"/>
        <v>0</v>
      </c>
      <c r="CS67" s="1456"/>
      <c r="CT67" s="1456"/>
      <c r="CU67" s="1456"/>
      <c r="CV67" s="1456"/>
      <c r="CW67" s="1457"/>
      <c r="CX67" s="1455">
        <f t="shared" si="9"/>
        <v>0</v>
      </c>
      <c r="CY67" s="1456"/>
      <c r="CZ67" s="1456"/>
      <c r="DA67" s="1456"/>
      <c r="DB67" s="1456"/>
      <c r="DC67" s="1457"/>
      <c r="DD67" s="1436">
        <f t="shared" si="10"/>
        <v>0</v>
      </c>
      <c r="DE67" s="1437"/>
      <c r="DF67" s="1437"/>
      <c r="DG67" s="1437"/>
      <c r="DH67" s="1437"/>
      <c r="DI67" s="1454"/>
      <c r="DJ67" s="1436">
        <f t="shared" si="11"/>
        <v>0</v>
      </c>
      <c r="DK67" s="1437"/>
      <c r="DL67" s="1437"/>
      <c r="DM67" s="1437"/>
      <c r="DN67" s="1437"/>
      <c r="DO67" s="1454"/>
      <c r="DP67" s="1436">
        <f t="shared" si="12"/>
        <v>0</v>
      </c>
      <c r="DQ67" s="1437"/>
      <c r="DR67" s="1437"/>
      <c r="DS67" s="1437"/>
      <c r="DT67" s="1437"/>
      <c r="DU67" s="1438"/>
      <c r="DV67" s="455"/>
    </row>
    <row r="68" spans="1:126" s="453" customFormat="1" ht="36" customHeight="1" x14ac:dyDescent="0.35">
      <c r="A68" s="452"/>
      <c r="B68" s="1452"/>
      <c r="C68" s="1447"/>
      <c r="D68" s="1447"/>
      <c r="E68" s="1447"/>
      <c r="F68" s="1447"/>
      <c r="G68" s="1447"/>
      <c r="H68" s="1447"/>
      <c r="I68" s="1447"/>
      <c r="J68" s="1448"/>
      <c r="K68" s="1446"/>
      <c r="L68" s="1447"/>
      <c r="M68" s="1447"/>
      <c r="N68" s="1447"/>
      <c r="O68" s="1447"/>
      <c r="P68" s="1448"/>
      <c r="Q68" s="1453" t="str">
        <f t="shared" si="4"/>
        <v>No Device</v>
      </c>
      <c r="R68" s="1401"/>
      <c r="S68" s="1401"/>
      <c r="T68" s="1401"/>
      <c r="U68" s="1401"/>
      <c r="V68" s="1401"/>
      <c r="W68" s="1401"/>
      <c r="X68" s="1401"/>
      <c r="Y68" s="1401"/>
      <c r="Z68" s="1401"/>
      <c r="AA68" s="1401"/>
      <c r="AB68" s="1401"/>
      <c r="AC68" s="1401"/>
      <c r="AD68" s="1401"/>
      <c r="AE68" s="1401"/>
      <c r="AF68" s="1401"/>
      <c r="AG68" s="1401"/>
      <c r="AH68" s="1401"/>
      <c r="AI68" s="1401"/>
      <c r="AJ68" s="1401"/>
      <c r="AK68" s="1401"/>
      <c r="AL68" s="1401"/>
      <c r="AM68" s="1402"/>
      <c r="AN68" s="1446"/>
      <c r="AO68" s="1447"/>
      <c r="AP68" s="1447"/>
      <c r="AQ68" s="1447"/>
      <c r="AR68" s="1447"/>
      <c r="AS68" s="1448"/>
      <c r="AT68" s="1442"/>
      <c r="AU68" s="1443"/>
      <c r="AV68" s="1443"/>
      <c r="AW68" s="1443"/>
      <c r="AX68" s="1443"/>
      <c r="AY68" s="1443"/>
      <c r="AZ68" s="1443"/>
      <c r="BA68" s="1443"/>
      <c r="BB68" s="1443"/>
      <c r="BC68" s="1443"/>
      <c r="BD68" s="1444"/>
      <c r="BE68" s="1446"/>
      <c r="BF68" s="1447"/>
      <c r="BG68" s="1447"/>
      <c r="BH68" s="1447"/>
      <c r="BI68" s="1448"/>
      <c r="BJ68" s="1446"/>
      <c r="BK68" s="1447"/>
      <c r="BL68" s="1447"/>
      <c r="BM68" s="1448"/>
      <c r="BN68" s="1449" t="str">
        <f t="shared" si="5"/>
        <v>None</v>
      </c>
      <c r="BO68" s="1450"/>
      <c r="BP68" s="1450"/>
      <c r="BQ68" s="1450"/>
      <c r="BR68" s="1450"/>
      <c r="BS68" s="1450"/>
      <c r="BT68" s="1450"/>
      <c r="BU68" s="1450"/>
      <c r="BV68" s="1450"/>
      <c r="BW68" s="1450"/>
      <c r="BX68" s="1450"/>
      <c r="BY68" s="1450"/>
      <c r="BZ68" s="1450"/>
      <c r="CA68" s="1450"/>
      <c r="CB68" s="1450"/>
      <c r="CC68" s="1450"/>
      <c r="CD68" s="1450"/>
      <c r="CE68" s="1451"/>
      <c r="CF68" s="1439">
        <f t="shared" si="6"/>
        <v>0</v>
      </c>
      <c r="CG68" s="1440"/>
      <c r="CH68" s="1440"/>
      <c r="CI68" s="1440"/>
      <c r="CJ68" s="1440"/>
      <c r="CK68" s="1441"/>
      <c r="CL68" s="1455">
        <f t="shared" si="7"/>
        <v>0</v>
      </c>
      <c r="CM68" s="1456"/>
      <c r="CN68" s="1456"/>
      <c r="CO68" s="1456"/>
      <c r="CP68" s="1456"/>
      <c r="CQ68" s="1457"/>
      <c r="CR68" s="1455">
        <f t="shared" si="8"/>
        <v>0</v>
      </c>
      <c r="CS68" s="1456"/>
      <c r="CT68" s="1456"/>
      <c r="CU68" s="1456"/>
      <c r="CV68" s="1456"/>
      <c r="CW68" s="1457"/>
      <c r="CX68" s="1455">
        <f t="shared" si="9"/>
        <v>0</v>
      </c>
      <c r="CY68" s="1456"/>
      <c r="CZ68" s="1456"/>
      <c r="DA68" s="1456"/>
      <c r="DB68" s="1456"/>
      <c r="DC68" s="1457"/>
      <c r="DD68" s="1436">
        <f t="shared" si="10"/>
        <v>0</v>
      </c>
      <c r="DE68" s="1437"/>
      <c r="DF68" s="1437"/>
      <c r="DG68" s="1437"/>
      <c r="DH68" s="1437"/>
      <c r="DI68" s="1454"/>
      <c r="DJ68" s="1436">
        <f t="shared" si="11"/>
        <v>0</v>
      </c>
      <c r="DK68" s="1437"/>
      <c r="DL68" s="1437"/>
      <c r="DM68" s="1437"/>
      <c r="DN68" s="1437"/>
      <c r="DO68" s="1454"/>
      <c r="DP68" s="1436">
        <f t="shared" si="12"/>
        <v>0</v>
      </c>
      <c r="DQ68" s="1437"/>
      <c r="DR68" s="1437"/>
      <c r="DS68" s="1437"/>
      <c r="DT68" s="1437"/>
      <c r="DU68" s="1438"/>
      <c r="DV68" s="456"/>
    </row>
    <row r="69" spans="1:126" s="453" customFormat="1" ht="36" customHeight="1" x14ac:dyDescent="0.35">
      <c r="A69" s="452"/>
      <c r="B69" s="1452"/>
      <c r="C69" s="1447"/>
      <c r="D69" s="1447"/>
      <c r="E69" s="1447"/>
      <c r="F69" s="1447"/>
      <c r="G69" s="1447"/>
      <c r="H69" s="1447"/>
      <c r="I69" s="1447"/>
      <c r="J69" s="1448"/>
      <c r="K69" s="1446"/>
      <c r="L69" s="1447"/>
      <c r="M69" s="1447"/>
      <c r="N69" s="1447"/>
      <c r="O69" s="1447"/>
      <c r="P69" s="1448"/>
      <c r="Q69" s="1453" t="str">
        <f t="shared" si="4"/>
        <v>No Device</v>
      </c>
      <c r="R69" s="1401"/>
      <c r="S69" s="1401"/>
      <c r="T69" s="1401"/>
      <c r="U69" s="1401"/>
      <c r="V69" s="1401"/>
      <c r="W69" s="1401"/>
      <c r="X69" s="1401"/>
      <c r="Y69" s="1401"/>
      <c r="Z69" s="1401"/>
      <c r="AA69" s="1401"/>
      <c r="AB69" s="1401"/>
      <c r="AC69" s="1401"/>
      <c r="AD69" s="1401"/>
      <c r="AE69" s="1401"/>
      <c r="AF69" s="1401"/>
      <c r="AG69" s="1401"/>
      <c r="AH69" s="1401"/>
      <c r="AI69" s="1401"/>
      <c r="AJ69" s="1401"/>
      <c r="AK69" s="1401"/>
      <c r="AL69" s="1401"/>
      <c r="AM69" s="1402"/>
      <c r="AN69" s="1446"/>
      <c r="AO69" s="1447"/>
      <c r="AP69" s="1447"/>
      <c r="AQ69" s="1447"/>
      <c r="AR69" s="1447"/>
      <c r="AS69" s="1448"/>
      <c r="AT69" s="1442"/>
      <c r="AU69" s="1443"/>
      <c r="AV69" s="1443"/>
      <c r="AW69" s="1443"/>
      <c r="AX69" s="1443"/>
      <c r="AY69" s="1443"/>
      <c r="AZ69" s="1443"/>
      <c r="BA69" s="1443"/>
      <c r="BB69" s="1443"/>
      <c r="BC69" s="1443"/>
      <c r="BD69" s="1444"/>
      <c r="BE69" s="1446"/>
      <c r="BF69" s="1447"/>
      <c r="BG69" s="1447"/>
      <c r="BH69" s="1447"/>
      <c r="BI69" s="1448"/>
      <c r="BJ69" s="1446"/>
      <c r="BK69" s="1447"/>
      <c r="BL69" s="1447"/>
      <c r="BM69" s="1448"/>
      <c r="BN69" s="1449" t="str">
        <f t="shared" si="5"/>
        <v>None</v>
      </c>
      <c r="BO69" s="1450"/>
      <c r="BP69" s="1450"/>
      <c r="BQ69" s="1450"/>
      <c r="BR69" s="1450"/>
      <c r="BS69" s="1450"/>
      <c r="BT69" s="1450"/>
      <c r="BU69" s="1450"/>
      <c r="BV69" s="1450"/>
      <c r="BW69" s="1450"/>
      <c r="BX69" s="1450"/>
      <c r="BY69" s="1450"/>
      <c r="BZ69" s="1450"/>
      <c r="CA69" s="1450"/>
      <c r="CB69" s="1450"/>
      <c r="CC69" s="1450"/>
      <c r="CD69" s="1450"/>
      <c r="CE69" s="1451"/>
      <c r="CF69" s="1439">
        <f t="shared" si="6"/>
        <v>0</v>
      </c>
      <c r="CG69" s="1440"/>
      <c r="CH69" s="1440"/>
      <c r="CI69" s="1440"/>
      <c r="CJ69" s="1440"/>
      <c r="CK69" s="1441"/>
      <c r="CL69" s="1455">
        <f t="shared" si="7"/>
        <v>0</v>
      </c>
      <c r="CM69" s="1456"/>
      <c r="CN69" s="1456"/>
      <c r="CO69" s="1456"/>
      <c r="CP69" s="1456"/>
      <c r="CQ69" s="1457"/>
      <c r="CR69" s="1455">
        <f t="shared" si="8"/>
        <v>0</v>
      </c>
      <c r="CS69" s="1456"/>
      <c r="CT69" s="1456"/>
      <c r="CU69" s="1456"/>
      <c r="CV69" s="1456"/>
      <c r="CW69" s="1457"/>
      <c r="CX69" s="1455">
        <f t="shared" si="9"/>
        <v>0</v>
      </c>
      <c r="CY69" s="1456"/>
      <c r="CZ69" s="1456"/>
      <c r="DA69" s="1456"/>
      <c r="DB69" s="1456"/>
      <c r="DC69" s="1457"/>
      <c r="DD69" s="1436">
        <f t="shared" ref="DD69:DD78" si="13">$AT69*CL69*(1-$CF69/100)/2000</f>
        <v>0</v>
      </c>
      <c r="DE69" s="1437"/>
      <c r="DF69" s="1437"/>
      <c r="DG69" s="1437"/>
      <c r="DH69" s="1437"/>
      <c r="DI69" s="1454"/>
      <c r="DJ69" s="1436">
        <f t="shared" ref="DJ69:DJ78" si="14">$AT69*CR69*(1-$CF69/100)/2000</f>
        <v>0</v>
      </c>
      <c r="DK69" s="1437"/>
      <c r="DL69" s="1437"/>
      <c r="DM69" s="1437"/>
      <c r="DN69" s="1437"/>
      <c r="DO69" s="1454"/>
      <c r="DP69" s="1436">
        <f t="shared" ref="DP69:DP78" si="15">$AT69*CX69*(1-$CF69/100)/2000</f>
        <v>0</v>
      </c>
      <c r="DQ69" s="1437"/>
      <c r="DR69" s="1437"/>
      <c r="DS69" s="1437"/>
      <c r="DT69" s="1437"/>
      <c r="DU69" s="1438"/>
      <c r="DV69" s="456"/>
    </row>
    <row r="70" spans="1:126" s="453" customFormat="1" ht="36" customHeight="1" x14ac:dyDescent="0.35">
      <c r="A70" s="452"/>
      <c r="B70" s="1452"/>
      <c r="C70" s="1447"/>
      <c r="D70" s="1447"/>
      <c r="E70" s="1447"/>
      <c r="F70" s="1447"/>
      <c r="G70" s="1447"/>
      <c r="H70" s="1447"/>
      <c r="I70" s="1447"/>
      <c r="J70" s="1448"/>
      <c r="K70" s="1446"/>
      <c r="L70" s="1447"/>
      <c r="M70" s="1447"/>
      <c r="N70" s="1447"/>
      <c r="O70" s="1447"/>
      <c r="P70" s="1448"/>
      <c r="Q70" s="1453" t="str">
        <f t="shared" si="4"/>
        <v>No Device</v>
      </c>
      <c r="R70" s="1401"/>
      <c r="S70" s="1401"/>
      <c r="T70" s="1401"/>
      <c r="U70" s="1401"/>
      <c r="V70" s="1401"/>
      <c r="W70" s="1401"/>
      <c r="X70" s="1401"/>
      <c r="Y70" s="1401"/>
      <c r="Z70" s="1401"/>
      <c r="AA70" s="1401"/>
      <c r="AB70" s="1401"/>
      <c r="AC70" s="1401"/>
      <c r="AD70" s="1401"/>
      <c r="AE70" s="1401"/>
      <c r="AF70" s="1401"/>
      <c r="AG70" s="1401"/>
      <c r="AH70" s="1401"/>
      <c r="AI70" s="1401"/>
      <c r="AJ70" s="1401"/>
      <c r="AK70" s="1401"/>
      <c r="AL70" s="1401"/>
      <c r="AM70" s="1402"/>
      <c r="AN70" s="1446"/>
      <c r="AO70" s="1447"/>
      <c r="AP70" s="1447"/>
      <c r="AQ70" s="1447"/>
      <c r="AR70" s="1447"/>
      <c r="AS70" s="1448"/>
      <c r="AT70" s="1442"/>
      <c r="AU70" s="1443"/>
      <c r="AV70" s="1443"/>
      <c r="AW70" s="1443"/>
      <c r="AX70" s="1443"/>
      <c r="AY70" s="1443"/>
      <c r="AZ70" s="1443"/>
      <c r="BA70" s="1443"/>
      <c r="BB70" s="1443"/>
      <c r="BC70" s="1443"/>
      <c r="BD70" s="1444"/>
      <c r="BE70" s="1446"/>
      <c r="BF70" s="1447"/>
      <c r="BG70" s="1447"/>
      <c r="BH70" s="1447"/>
      <c r="BI70" s="1448"/>
      <c r="BJ70" s="1446"/>
      <c r="BK70" s="1447"/>
      <c r="BL70" s="1447"/>
      <c r="BM70" s="1448"/>
      <c r="BN70" s="1449" t="str">
        <f t="shared" si="5"/>
        <v>None</v>
      </c>
      <c r="BO70" s="1450"/>
      <c r="BP70" s="1450"/>
      <c r="BQ70" s="1450"/>
      <c r="BR70" s="1450"/>
      <c r="BS70" s="1450"/>
      <c r="BT70" s="1450"/>
      <c r="BU70" s="1450"/>
      <c r="BV70" s="1450"/>
      <c r="BW70" s="1450"/>
      <c r="BX70" s="1450"/>
      <c r="BY70" s="1450"/>
      <c r="BZ70" s="1450"/>
      <c r="CA70" s="1450"/>
      <c r="CB70" s="1450"/>
      <c r="CC70" s="1450"/>
      <c r="CD70" s="1450"/>
      <c r="CE70" s="1451"/>
      <c r="CF70" s="1439">
        <f t="shared" si="6"/>
        <v>0</v>
      </c>
      <c r="CG70" s="1440"/>
      <c r="CH70" s="1440"/>
      <c r="CI70" s="1440"/>
      <c r="CJ70" s="1440"/>
      <c r="CK70" s="1441"/>
      <c r="CL70" s="1455">
        <f t="shared" si="7"/>
        <v>0</v>
      </c>
      <c r="CM70" s="1456"/>
      <c r="CN70" s="1456"/>
      <c r="CO70" s="1456"/>
      <c r="CP70" s="1456"/>
      <c r="CQ70" s="1457"/>
      <c r="CR70" s="1455">
        <f t="shared" si="8"/>
        <v>0</v>
      </c>
      <c r="CS70" s="1456"/>
      <c r="CT70" s="1456"/>
      <c r="CU70" s="1456"/>
      <c r="CV70" s="1456"/>
      <c r="CW70" s="1457"/>
      <c r="CX70" s="1455">
        <f t="shared" si="9"/>
        <v>0</v>
      </c>
      <c r="CY70" s="1456"/>
      <c r="CZ70" s="1456"/>
      <c r="DA70" s="1456"/>
      <c r="DB70" s="1456"/>
      <c r="DC70" s="1457"/>
      <c r="DD70" s="1436">
        <f t="shared" si="13"/>
        <v>0</v>
      </c>
      <c r="DE70" s="1437"/>
      <c r="DF70" s="1437"/>
      <c r="DG70" s="1437"/>
      <c r="DH70" s="1437"/>
      <c r="DI70" s="1454"/>
      <c r="DJ70" s="1436">
        <f t="shared" si="14"/>
        <v>0</v>
      </c>
      <c r="DK70" s="1437"/>
      <c r="DL70" s="1437"/>
      <c r="DM70" s="1437"/>
      <c r="DN70" s="1437"/>
      <c r="DO70" s="1454"/>
      <c r="DP70" s="1436">
        <f t="shared" si="15"/>
        <v>0</v>
      </c>
      <c r="DQ70" s="1437"/>
      <c r="DR70" s="1437"/>
      <c r="DS70" s="1437"/>
      <c r="DT70" s="1437"/>
      <c r="DU70" s="1438"/>
      <c r="DV70" s="456"/>
    </row>
    <row r="71" spans="1:126" s="453" customFormat="1" ht="36" customHeight="1" x14ac:dyDescent="0.35">
      <c r="A71" s="452"/>
      <c r="B71" s="1452"/>
      <c r="C71" s="1447"/>
      <c r="D71" s="1447"/>
      <c r="E71" s="1447"/>
      <c r="F71" s="1447"/>
      <c r="G71" s="1447"/>
      <c r="H71" s="1447"/>
      <c r="I71" s="1447"/>
      <c r="J71" s="1448"/>
      <c r="K71" s="1446"/>
      <c r="L71" s="1447"/>
      <c r="M71" s="1447"/>
      <c r="N71" s="1447"/>
      <c r="O71" s="1447"/>
      <c r="P71" s="1448"/>
      <c r="Q71" s="1453" t="str">
        <f t="shared" si="4"/>
        <v>No Device</v>
      </c>
      <c r="R71" s="1401"/>
      <c r="S71" s="1401"/>
      <c r="T71" s="1401"/>
      <c r="U71" s="1401"/>
      <c r="V71" s="1401"/>
      <c r="W71" s="1401"/>
      <c r="X71" s="1401"/>
      <c r="Y71" s="1401"/>
      <c r="Z71" s="1401"/>
      <c r="AA71" s="1401"/>
      <c r="AB71" s="1401"/>
      <c r="AC71" s="1401"/>
      <c r="AD71" s="1401"/>
      <c r="AE71" s="1401"/>
      <c r="AF71" s="1401"/>
      <c r="AG71" s="1401"/>
      <c r="AH71" s="1401"/>
      <c r="AI71" s="1401"/>
      <c r="AJ71" s="1401"/>
      <c r="AK71" s="1401"/>
      <c r="AL71" s="1401"/>
      <c r="AM71" s="1402"/>
      <c r="AN71" s="1446"/>
      <c r="AO71" s="1447"/>
      <c r="AP71" s="1447"/>
      <c r="AQ71" s="1447"/>
      <c r="AR71" s="1447"/>
      <c r="AS71" s="1448"/>
      <c r="AT71" s="1442"/>
      <c r="AU71" s="1443"/>
      <c r="AV71" s="1443"/>
      <c r="AW71" s="1443"/>
      <c r="AX71" s="1443"/>
      <c r="AY71" s="1443"/>
      <c r="AZ71" s="1443"/>
      <c r="BA71" s="1443"/>
      <c r="BB71" s="1443"/>
      <c r="BC71" s="1443"/>
      <c r="BD71" s="1444"/>
      <c r="BE71" s="1446"/>
      <c r="BF71" s="1447"/>
      <c r="BG71" s="1447"/>
      <c r="BH71" s="1447"/>
      <c r="BI71" s="1448"/>
      <c r="BJ71" s="1446"/>
      <c r="BK71" s="1447"/>
      <c r="BL71" s="1447"/>
      <c r="BM71" s="1448"/>
      <c r="BN71" s="1449" t="str">
        <f t="shared" si="5"/>
        <v>None</v>
      </c>
      <c r="BO71" s="1450"/>
      <c r="BP71" s="1450"/>
      <c r="BQ71" s="1450"/>
      <c r="BR71" s="1450"/>
      <c r="BS71" s="1450"/>
      <c r="BT71" s="1450"/>
      <c r="BU71" s="1450"/>
      <c r="BV71" s="1450"/>
      <c r="BW71" s="1450"/>
      <c r="BX71" s="1450"/>
      <c r="BY71" s="1450"/>
      <c r="BZ71" s="1450"/>
      <c r="CA71" s="1450"/>
      <c r="CB71" s="1450"/>
      <c r="CC71" s="1450"/>
      <c r="CD71" s="1450"/>
      <c r="CE71" s="1451"/>
      <c r="CF71" s="1439">
        <f t="shared" si="6"/>
        <v>0</v>
      </c>
      <c r="CG71" s="1440"/>
      <c r="CH71" s="1440"/>
      <c r="CI71" s="1440"/>
      <c r="CJ71" s="1440"/>
      <c r="CK71" s="1441"/>
      <c r="CL71" s="1455">
        <f t="shared" si="7"/>
        <v>0</v>
      </c>
      <c r="CM71" s="1456"/>
      <c r="CN71" s="1456"/>
      <c r="CO71" s="1456"/>
      <c r="CP71" s="1456"/>
      <c r="CQ71" s="1457"/>
      <c r="CR71" s="1455">
        <f t="shared" si="8"/>
        <v>0</v>
      </c>
      <c r="CS71" s="1456"/>
      <c r="CT71" s="1456"/>
      <c r="CU71" s="1456"/>
      <c r="CV71" s="1456"/>
      <c r="CW71" s="1457"/>
      <c r="CX71" s="1455">
        <f t="shared" si="9"/>
        <v>0</v>
      </c>
      <c r="CY71" s="1456"/>
      <c r="CZ71" s="1456"/>
      <c r="DA71" s="1456"/>
      <c r="DB71" s="1456"/>
      <c r="DC71" s="1457"/>
      <c r="DD71" s="1436">
        <f t="shared" si="13"/>
        <v>0</v>
      </c>
      <c r="DE71" s="1437"/>
      <c r="DF71" s="1437"/>
      <c r="DG71" s="1437"/>
      <c r="DH71" s="1437"/>
      <c r="DI71" s="1454"/>
      <c r="DJ71" s="1436">
        <f t="shared" si="14"/>
        <v>0</v>
      </c>
      <c r="DK71" s="1437"/>
      <c r="DL71" s="1437"/>
      <c r="DM71" s="1437"/>
      <c r="DN71" s="1437"/>
      <c r="DO71" s="1454"/>
      <c r="DP71" s="1436">
        <f t="shared" si="15"/>
        <v>0</v>
      </c>
      <c r="DQ71" s="1437"/>
      <c r="DR71" s="1437"/>
      <c r="DS71" s="1437"/>
      <c r="DT71" s="1437"/>
      <c r="DU71" s="1438"/>
      <c r="DV71" s="456"/>
    </row>
    <row r="72" spans="1:126" s="453" customFormat="1" ht="36" customHeight="1" x14ac:dyDescent="0.35">
      <c r="A72" s="452"/>
      <c r="B72" s="1452"/>
      <c r="C72" s="1447"/>
      <c r="D72" s="1447"/>
      <c r="E72" s="1447"/>
      <c r="F72" s="1447"/>
      <c r="G72" s="1447"/>
      <c r="H72" s="1447"/>
      <c r="I72" s="1447"/>
      <c r="J72" s="1448"/>
      <c r="K72" s="1446"/>
      <c r="L72" s="1447"/>
      <c r="M72" s="1447"/>
      <c r="N72" s="1447"/>
      <c r="O72" s="1447"/>
      <c r="P72" s="1448"/>
      <c r="Q72" s="1453" t="str">
        <f t="shared" si="4"/>
        <v>No Device</v>
      </c>
      <c r="R72" s="1401"/>
      <c r="S72" s="1401"/>
      <c r="T72" s="1401"/>
      <c r="U72" s="1401"/>
      <c r="V72" s="1401"/>
      <c r="W72" s="1401"/>
      <c r="X72" s="1401"/>
      <c r="Y72" s="1401"/>
      <c r="Z72" s="1401"/>
      <c r="AA72" s="1401"/>
      <c r="AB72" s="1401"/>
      <c r="AC72" s="1401"/>
      <c r="AD72" s="1401"/>
      <c r="AE72" s="1401"/>
      <c r="AF72" s="1401"/>
      <c r="AG72" s="1401"/>
      <c r="AH72" s="1401"/>
      <c r="AI72" s="1401"/>
      <c r="AJ72" s="1401"/>
      <c r="AK72" s="1401"/>
      <c r="AL72" s="1401"/>
      <c r="AM72" s="1402"/>
      <c r="AN72" s="1446"/>
      <c r="AO72" s="1447"/>
      <c r="AP72" s="1447"/>
      <c r="AQ72" s="1447"/>
      <c r="AR72" s="1447"/>
      <c r="AS72" s="1448"/>
      <c r="AT72" s="1442"/>
      <c r="AU72" s="1443"/>
      <c r="AV72" s="1443"/>
      <c r="AW72" s="1443"/>
      <c r="AX72" s="1443"/>
      <c r="AY72" s="1443"/>
      <c r="AZ72" s="1443"/>
      <c r="BA72" s="1443"/>
      <c r="BB72" s="1443"/>
      <c r="BC72" s="1443"/>
      <c r="BD72" s="1444"/>
      <c r="BE72" s="1446"/>
      <c r="BF72" s="1447"/>
      <c r="BG72" s="1447"/>
      <c r="BH72" s="1447"/>
      <c r="BI72" s="1448"/>
      <c r="BJ72" s="1446"/>
      <c r="BK72" s="1447"/>
      <c r="BL72" s="1447"/>
      <c r="BM72" s="1448"/>
      <c r="BN72" s="1449" t="str">
        <f t="shared" si="5"/>
        <v>None</v>
      </c>
      <c r="BO72" s="1450"/>
      <c r="BP72" s="1450"/>
      <c r="BQ72" s="1450"/>
      <c r="BR72" s="1450"/>
      <c r="BS72" s="1450"/>
      <c r="BT72" s="1450"/>
      <c r="BU72" s="1450"/>
      <c r="BV72" s="1450"/>
      <c r="BW72" s="1450"/>
      <c r="BX72" s="1450"/>
      <c r="BY72" s="1450"/>
      <c r="BZ72" s="1450"/>
      <c r="CA72" s="1450"/>
      <c r="CB72" s="1450"/>
      <c r="CC72" s="1450"/>
      <c r="CD72" s="1450"/>
      <c r="CE72" s="1451"/>
      <c r="CF72" s="1439">
        <f t="shared" si="6"/>
        <v>0</v>
      </c>
      <c r="CG72" s="1440"/>
      <c r="CH72" s="1440"/>
      <c r="CI72" s="1440"/>
      <c r="CJ72" s="1440"/>
      <c r="CK72" s="1441"/>
      <c r="CL72" s="1455">
        <f t="shared" si="7"/>
        <v>0</v>
      </c>
      <c r="CM72" s="1456"/>
      <c r="CN72" s="1456"/>
      <c r="CO72" s="1456"/>
      <c r="CP72" s="1456"/>
      <c r="CQ72" s="1457"/>
      <c r="CR72" s="1455">
        <f t="shared" si="8"/>
        <v>0</v>
      </c>
      <c r="CS72" s="1456"/>
      <c r="CT72" s="1456"/>
      <c r="CU72" s="1456"/>
      <c r="CV72" s="1456"/>
      <c r="CW72" s="1457"/>
      <c r="CX72" s="1455">
        <f t="shared" si="9"/>
        <v>0</v>
      </c>
      <c r="CY72" s="1456"/>
      <c r="CZ72" s="1456"/>
      <c r="DA72" s="1456"/>
      <c r="DB72" s="1456"/>
      <c r="DC72" s="1457"/>
      <c r="DD72" s="1436">
        <f t="shared" si="13"/>
        <v>0</v>
      </c>
      <c r="DE72" s="1437"/>
      <c r="DF72" s="1437"/>
      <c r="DG72" s="1437"/>
      <c r="DH72" s="1437"/>
      <c r="DI72" s="1454"/>
      <c r="DJ72" s="1436">
        <f t="shared" si="14"/>
        <v>0</v>
      </c>
      <c r="DK72" s="1437"/>
      <c r="DL72" s="1437"/>
      <c r="DM72" s="1437"/>
      <c r="DN72" s="1437"/>
      <c r="DO72" s="1454"/>
      <c r="DP72" s="1436">
        <f t="shared" si="15"/>
        <v>0</v>
      </c>
      <c r="DQ72" s="1437"/>
      <c r="DR72" s="1437"/>
      <c r="DS72" s="1437"/>
      <c r="DT72" s="1437"/>
      <c r="DU72" s="1438"/>
      <c r="DV72" s="456"/>
    </row>
    <row r="73" spans="1:126" s="453" customFormat="1" ht="36" customHeight="1" x14ac:dyDescent="0.35">
      <c r="A73" s="452"/>
      <c r="B73" s="1452"/>
      <c r="C73" s="1447"/>
      <c r="D73" s="1447"/>
      <c r="E73" s="1447"/>
      <c r="F73" s="1447"/>
      <c r="G73" s="1447"/>
      <c r="H73" s="1447"/>
      <c r="I73" s="1447"/>
      <c r="J73" s="1448"/>
      <c r="K73" s="1446"/>
      <c r="L73" s="1447"/>
      <c r="M73" s="1447"/>
      <c r="N73" s="1447"/>
      <c r="O73" s="1447"/>
      <c r="P73" s="1448"/>
      <c r="Q73" s="1453" t="str">
        <f t="shared" si="4"/>
        <v>No Device</v>
      </c>
      <c r="R73" s="1401"/>
      <c r="S73" s="1401"/>
      <c r="T73" s="1401"/>
      <c r="U73" s="1401"/>
      <c r="V73" s="1401"/>
      <c r="W73" s="1401"/>
      <c r="X73" s="1401"/>
      <c r="Y73" s="1401"/>
      <c r="Z73" s="1401"/>
      <c r="AA73" s="1401"/>
      <c r="AB73" s="1401"/>
      <c r="AC73" s="1401"/>
      <c r="AD73" s="1401"/>
      <c r="AE73" s="1401"/>
      <c r="AF73" s="1401"/>
      <c r="AG73" s="1401"/>
      <c r="AH73" s="1401"/>
      <c r="AI73" s="1401"/>
      <c r="AJ73" s="1401"/>
      <c r="AK73" s="1401"/>
      <c r="AL73" s="1401"/>
      <c r="AM73" s="1402"/>
      <c r="AN73" s="1446"/>
      <c r="AO73" s="1447"/>
      <c r="AP73" s="1447"/>
      <c r="AQ73" s="1447"/>
      <c r="AR73" s="1447"/>
      <c r="AS73" s="1448"/>
      <c r="AT73" s="1442"/>
      <c r="AU73" s="1443"/>
      <c r="AV73" s="1443"/>
      <c r="AW73" s="1443"/>
      <c r="AX73" s="1443"/>
      <c r="AY73" s="1443"/>
      <c r="AZ73" s="1443"/>
      <c r="BA73" s="1443"/>
      <c r="BB73" s="1443"/>
      <c r="BC73" s="1443"/>
      <c r="BD73" s="1444"/>
      <c r="BE73" s="1446"/>
      <c r="BF73" s="1447"/>
      <c r="BG73" s="1447"/>
      <c r="BH73" s="1447"/>
      <c r="BI73" s="1448"/>
      <c r="BJ73" s="1446"/>
      <c r="BK73" s="1447"/>
      <c r="BL73" s="1447"/>
      <c r="BM73" s="1448"/>
      <c r="BN73" s="1449" t="str">
        <f t="shared" si="5"/>
        <v>None</v>
      </c>
      <c r="BO73" s="1450"/>
      <c r="BP73" s="1450"/>
      <c r="BQ73" s="1450"/>
      <c r="BR73" s="1450"/>
      <c r="BS73" s="1450"/>
      <c r="BT73" s="1450"/>
      <c r="BU73" s="1450"/>
      <c r="BV73" s="1450"/>
      <c r="BW73" s="1450"/>
      <c r="BX73" s="1450"/>
      <c r="BY73" s="1450"/>
      <c r="BZ73" s="1450"/>
      <c r="CA73" s="1450"/>
      <c r="CB73" s="1450"/>
      <c r="CC73" s="1450"/>
      <c r="CD73" s="1450"/>
      <c r="CE73" s="1451"/>
      <c r="CF73" s="1439">
        <f t="shared" si="6"/>
        <v>0</v>
      </c>
      <c r="CG73" s="1440"/>
      <c r="CH73" s="1440"/>
      <c r="CI73" s="1440"/>
      <c r="CJ73" s="1440"/>
      <c r="CK73" s="1441"/>
      <c r="CL73" s="1455">
        <f t="shared" si="7"/>
        <v>0</v>
      </c>
      <c r="CM73" s="1456"/>
      <c r="CN73" s="1456"/>
      <c r="CO73" s="1456"/>
      <c r="CP73" s="1456"/>
      <c r="CQ73" s="1457"/>
      <c r="CR73" s="1455">
        <f t="shared" si="8"/>
        <v>0</v>
      </c>
      <c r="CS73" s="1456"/>
      <c r="CT73" s="1456"/>
      <c r="CU73" s="1456"/>
      <c r="CV73" s="1456"/>
      <c r="CW73" s="1457"/>
      <c r="CX73" s="1455">
        <f t="shared" si="9"/>
        <v>0</v>
      </c>
      <c r="CY73" s="1456"/>
      <c r="CZ73" s="1456"/>
      <c r="DA73" s="1456"/>
      <c r="DB73" s="1456"/>
      <c r="DC73" s="1457"/>
      <c r="DD73" s="1436">
        <f t="shared" si="13"/>
        <v>0</v>
      </c>
      <c r="DE73" s="1437"/>
      <c r="DF73" s="1437"/>
      <c r="DG73" s="1437"/>
      <c r="DH73" s="1437"/>
      <c r="DI73" s="1454"/>
      <c r="DJ73" s="1436">
        <f t="shared" si="14"/>
        <v>0</v>
      </c>
      <c r="DK73" s="1437"/>
      <c r="DL73" s="1437"/>
      <c r="DM73" s="1437"/>
      <c r="DN73" s="1437"/>
      <c r="DO73" s="1454"/>
      <c r="DP73" s="1436">
        <f t="shared" si="15"/>
        <v>0</v>
      </c>
      <c r="DQ73" s="1437"/>
      <c r="DR73" s="1437"/>
      <c r="DS73" s="1437"/>
      <c r="DT73" s="1437"/>
      <c r="DU73" s="1438"/>
      <c r="DV73" s="456"/>
    </row>
    <row r="74" spans="1:126" s="453" customFormat="1" ht="36" customHeight="1" x14ac:dyDescent="0.35">
      <c r="A74" s="452"/>
      <c r="B74" s="1452"/>
      <c r="C74" s="1447"/>
      <c r="D74" s="1447"/>
      <c r="E74" s="1447"/>
      <c r="F74" s="1447"/>
      <c r="G74" s="1447"/>
      <c r="H74" s="1447"/>
      <c r="I74" s="1447"/>
      <c r="J74" s="1448"/>
      <c r="K74" s="1446"/>
      <c r="L74" s="1447"/>
      <c r="M74" s="1447"/>
      <c r="N74" s="1447"/>
      <c r="O74" s="1447"/>
      <c r="P74" s="1448"/>
      <c r="Q74" s="1453" t="str">
        <f t="shared" si="4"/>
        <v>No Device</v>
      </c>
      <c r="R74" s="1401"/>
      <c r="S74" s="1401"/>
      <c r="T74" s="1401"/>
      <c r="U74" s="1401"/>
      <c r="V74" s="1401"/>
      <c r="W74" s="1401"/>
      <c r="X74" s="1401"/>
      <c r="Y74" s="1401"/>
      <c r="Z74" s="1401"/>
      <c r="AA74" s="1401"/>
      <c r="AB74" s="1401"/>
      <c r="AC74" s="1401"/>
      <c r="AD74" s="1401"/>
      <c r="AE74" s="1401"/>
      <c r="AF74" s="1401"/>
      <c r="AG74" s="1401"/>
      <c r="AH74" s="1401"/>
      <c r="AI74" s="1401"/>
      <c r="AJ74" s="1401"/>
      <c r="AK74" s="1401"/>
      <c r="AL74" s="1401"/>
      <c r="AM74" s="1402"/>
      <c r="AN74" s="1446"/>
      <c r="AO74" s="1447"/>
      <c r="AP74" s="1447"/>
      <c r="AQ74" s="1447"/>
      <c r="AR74" s="1447"/>
      <c r="AS74" s="1448"/>
      <c r="AT74" s="1442"/>
      <c r="AU74" s="1443"/>
      <c r="AV74" s="1443"/>
      <c r="AW74" s="1443"/>
      <c r="AX74" s="1443"/>
      <c r="AY74" s="1443"/>
      <c r="AZ74" s="1443"/>
      <c r="BA74" s="1443"/>
      <c r="BB74" s="1443"/>
      <c r="BC74" s="1443"/>
      <c r="BD74" s="1444"/>
      <c r="BE74" s="1446"/>
      <c r="BF74" s="1447"/>
      <c r="BG74" s="1447"/>
      <c r="BH74" s="1447"/>
      <c r="BI74" s="1448"/>
      <c r="BJ74" s="1446"/>
      <c r="BK74" s="1447"/>
      <c r="BL74" s="1447"/>
      <c r="BM74" s="1448"/>
      <c r="BN74" s="1449" t="str">
        <f t="shared" si="5"/>
        <v>None</v>
      </c>
      <c r="BO74" s="1450"/>
      <c r="BP74" s="1450"/>
      <c r="BQ74" s="1450"/>
      <c r="BR74" s="1450"/>
      <c r="BS74" s="1450"/>
      <c r="BT74" s="1450"/>
      <c r="BU74" s="1450"/>
      <c r="BV74" s="1450"/>
      <c r="BW74" s="1450"/>
      <c r="BX74" s="1450"/>
      <c r="BY74" s="1450"/>
      <c r="BZ74" s="1450"/>
      <c r="CA74" s="1450"/>
      <c r="CB74" s="1450"/>
      <c r="CC74" s="1450"/>
      <c r="CD74" s="1450"/>
      <c r="CE74" s="1451"/>
      <c r="CF74" s="1439">
        <f t="shared" si="6"/>
        <v>0</v>
      </c>
      <c r="CG74" s="1440"/>
      <c r="CH74" s="1440"/>
      <c r="CI74" s="1440"/>
      <c r="CJ74" s="1440"/>
      <c r="CK74" s="1441"/>
      <c r="CL74" s="1455">
        <f t="shared" si="7"/>
        <v>0</v>
      </c>
      <c r="CM74" s="1456"/>
      <c r="CN74" s="1456"/>
      <c r="CO74" s="1456"/>
      <c r="CP74" s="1456"/>
      <c r="CQ74" s="1457"/>
      <c r="CR74" s="1455">
        <f t="shared" si="8"/>
        <v>0</v>
      </c>
      <c r="CS74" s="1456"/>
      <c r="CT74" s="1456"/>
      <c r="CU74" s="1456"/>
      <c r="CV74" s="1456"/>
      <c r="CW74" s="1457"/>
      <c r="CX74" s="1455">
        <f t="shared" si="9"/>
        <v>0</v>
      </c>
      <c r="CY74" s="1456"/>
      <c r="CZ74" s="1456"/>
      <c r="DA74" s="1456"/>
      <c r="DB74" s="1456"/>
      <c r="DC74" s="1457"/>
      <c r="DD74" s="1436">
        <f t="shared" si="13"/>
        <v>0</v>
      </c>
      <c r="DE74" s="1437"/>
      <c r="DF74" s="1437"/>
      <c r="DG74" s="1437"/>
      <c r="DH74" s="1437"/>
      <c r="DI74" s="1454"/>
      <c r="DJ74" s="1436">
        <f t="shared" si="14"/>
        <v>0</v>
      </c>
      <c r="DK74" s="1437"/>
      <c r="DL74" s="1437"/>
      <c r="DM74" s="1437"/>
      <c r="DN74" s="1437"/>
      <c r="DO74" s="1454"/>
      <c r="DP74" s="1436">
        <f t="shared" si="15"/>
        <v>0</v>
      </c>
      <c r="DQ74" s="1437"/>
      <c r="DR74" s="1437"/>
      <c r="DS74" s="1437"/>
      <c r="DT74" s="1437"/>
      <c r="DU74" s="1438"/>
      <c r="DV74" s="456"/>
    </row>
    <row r="75" spans="1:126" s="453" customFormat="1" ht="36" customHeight="1" x14ac:dyDescent="0.35">
      <c r="A75" s="452"/>
      <c r="B75" s="1452"/>
      <c r="C75" s="1447"/>
      <c r="D75" s="1447"/>
      <c r="E75" s="1447"/>
      <c r="F75" s="1447"/>
      <c r="G75" s="1447"/>
      <c r="H75" s="1447"/>
      <c r="I75" s="1447"/>
      <c r="J75" s="1448"/>
      <c r="K75" s="1446"/>
      <c r="L75" s="1447"/>
      <c r="M75" s="1447"/>
      <c r="N75" s="1447"/>
      <c r="O75" s="1447"/>
      <c r="P75" s="1448"/>
      <c r="Q75" s="1453" t="str">
        <f t="shared" si="4"/>
        <v>No Device</v>
      </c>
      <c r="R75" s="1401"/>
      <c r="S75" s="1401"/>
      <c r="T75" s="1401"/>
      <c r="U75" s="1401"/>
      <c r="V75" s="1401"/>
      <c r="W75" s="1401"/>
      <c r="X75" s="1401"/>
      <c r="Y75" s="1401"/>
      <c r="Z75" s="1401"/>
      <c r="AA75" s="1401"/>
      <c r="AB75" s="1401"/>
      <c r="AC75" s="1401"/>
      <c r="AD75" s="1401"/>
      <c r="AE75" s="1401"/>
      <c r="AF75" s="1401"/>
      <c r="AG75" s="1401"/>
      <c r="AH75" s="1401"/>
      <c r="AI75" s="1401"/>
      <c r="AJ75" s="1401"/>
      <c r="AK75" s="1401"/>
      <c r="AL75" s="1401"/>
      <c r="AM75" s="1402"/>
      <c r="AN75" s="1446"/>
      <c r="AO75" s="1447"/>
      <c r="AP75" s="1447"/>
      <c r="AQ75" s="1447"/>
      <c r="AR75" s="1447"/>
      <c r="AS75" s="1448"/>
      <c r="AT75" s="1442"/>
      <c r="AU75" s="1443"/>
      <c r="AV75" s="1443"/>
      <c r="AW75" s="1443"/>
      <c r="AX75" s="1443"/>
      <c r="AY75" s="1443"/>
      <c r="AZ75" s="1443"/>
      <c r="BA75" s="1443"/>
      <c r="BB75" s="1443"/>
      <c r="BC75" s="1443"/>
      <c r="BD75" s="1444"/>
      <c r="BE75" s="1446"/>
      <c r="BF75" s="1447"/>
      <c r="BG75" s="1447"/>
      <c r="BH75" s="1447"/>
      <c r="BI75" s="1448"/>
      <c r="BJ75" s="1446"/>
      <c r="BK75" s="1447"/>
      <c r="BL75" s="1447"/>
      <c r="BM75" s="1448"/>
      <c r="BN75" s="1449" t="str">
        <f t="shared" si="5"/>
        <v>None</v>
      </c>
      <c r="BO75" s="1450"/>
      <c r="BP75" s="1450"/>
      <c r="BQ75" s="1450"/>
      <c r="BR75" s="1450"/>
      <c r="BS75" s="1450"/>
      <c r="BT75" s="1450"/>
      <c r="BU75" s="1450"/>
      <c r="BV75" s="1450"/>
      <c r="BW75" s="1450"/>
      <c r="BX75" s="1450"/>
      <c r="BY75" s="1450"/>
      <c r="BZ75" s="1450"/>
      <c r="CA75" s="1450"/>
      <c r="CB75" s="1450"/>
      <c r="CC75" s="1450"/>
      <c r="CD75" s="1450"/>
      <c r="CE75" s="1451"/>
      <c r="CF75" s="1439">
        <f t="shared" si="6"/>
        <v>0</v>
      </c>
      <c r="CG75" s="1440"/>
      <c r="CH75" s="1440"/>
      <c r="CI75" s="1440"/>
      <c r="CJ75" s="1440"/>
      <c r="CK75" s="1441"/>
      <c r="CL75" s="1455">
        <f t="shared" si="7"/>
        <v>0</v>
      </c>
      <c r="CM75" s="1456"/>
      <c r="CN75" s="1456"/>
      <c r="CO75" s="1456"/>
      <c r="CP75" s="1456"/>
      <c r="CQ75" s="1457"/>
      <c r="CR75" s="1455">
        <f t="shared" si="8"/>
        <v>0</v>
      </c>
      <c r="CS75" s="1456"/>
      <c r="CT75" s="1456"/>
      <c r="CU75" s="1456"/>
      <c r="CV75" s="1456"/>
      <c r="CW75" s="1457"/>
      <c r="CX75" s="1455">
        <f t="shared" si="9"/>
        <v>0</v>
      </c>
      <c r="CY75" s="1456"/>
      <c r="CZ75" s="1456"/>
      <c r="DA75" s="1456"/>
      <c r="DB75" s="1456"/>
      <c r="DC75" s="1457"/>
      <c r="DD75" s="1436">
        <f t="shared" si="13"/>
        <v>0</v>
      </c>
      <c r="DE75" s="1437"/>
      <c r="DF75" s="1437"/>
      <c r="DG75" s="1437"/>
      <c r="DH75" s="1437"/>
      <c r="DI75" s="1454"/>
      <c r="DJ75" s="1436">
        <f t="shared" si="14"/>
        <v>0</v>
      </c>
      <c r="DK75" s="1437"/>
      <c r="DL75" s="1437"/>
      <c r="DM75" s="1437"/>
      <c r="DN75" s="1437"/>
      <c r="DO75" s="1454"/>
      <c r="DP75" s="1436">
        <f t="shared" si="15"/>
        <v>0</v>
      </c>
      <c r="DQ75" s="1437"/>
      <c r="DR75" s="1437"/>
      <c r="DS75" s="1437"/>
      <c r="DT75" s="1437"/>
      <c r="DU75" s="1438"/>
      <c r="DV75" s="456"/>
    </row>
    <row r="76" spans="1:126" s="453" customFormat="1" ht="36" customHeight="1" x14ac:dyDescent="0.35">
      <c r="A76" s="452"/>
      <c r="B76" s="1452"/>
      <c r="C76" s="1447"/>
      <c r="D76" s="1447"/>
      <c r="E76" s="1447"/>
      <c r="F76" s="1447"/>
      <c r="G76" s="1447"/>
      <c r="H76" s="1447"/>
      <c r="I76" s="1447"/>
      <c r="J76" s="1448"/>
      <c r="K76" s="1446"/>
      <c r="L76" s="1447"/>
      <c r="M76" s="1447"/>
      <c r="N76" s="1447"/>
      <c r="O76" s="1447"/>
      <c r="P76" s="1448"/>
      <c r="Q76" s="1453" t="str">
        <f t="shared" si="4"/>
        <v>No Device</v>
      </c>
      <c r="R76" s="1401"/>
      <c r="S76" s="1401"/>
      <c r="T76" s="1401"/>
      <c r="U76" s="1401"/>
      <c r="V76" s="1401"/>
      <c r="W76" s="1401"/>
      <c r="X76" s="1401"/>
      <c r="Y76" s="1401"/>
      <c r="Z76" s="1401"/>
      <c r="AA76" s="1401"/>
      <c r="AB76" s="1401"/>
      <c r="AC76" s="1401"/>
      <c r="AD76" s="1401"/>
      <c r="AE76" s="1401"/>
      <c r="AF76" s="1401"/>
      <c r="AG76" s="1401"/>
      <c r="AH76" s="1401"/>
      <c r="AI76" s="1401"/>
      <c r="AJ76" s="1401"/>
      <c r="AK76" s="1401"/>
      <c r="AL76" s="1401"/>
      <c r="AM76" s="1402"/>
      <c r="AN76" s="1446"/>
      <c r="AO76" s="1447"/>
      <c r="AP76" s="1447"/>
      <c r="AQ76" s="1447"/>
      <c r="AR76" s="1447"/>
      <c r="AS76" s="1448"/>
      <c r="AT76" s="1442"/>
      <c r="AU76" s="1443"/>
      <c r="AV76" s="1443"/>
      <c r="AW76" s="1443"/>
      <c r="AX76" s="1443"/>
      <c r="AY76" s="1443"/>
      <c r="AZ76" s="1443"/>
      <c r="BA76" s="1443"/>
      <c r="BB76" s="1443"/>
      <c r="BC76" s="1443"/>
      <c r="BD76" s="1444"/>
      <c r="BE76" s="1446"/>
      <c r="BF76" s="1447"/>
      <c r="BG76" s="1447"/>
      <c r="BH76" s="1447"/>
      <c r="BI76" s="1448"/>
      <c r="BJ76" s="1446"/>
      <c r="BK76" s="1447"/>
      <c r="BL76" s="1447"/>
      <c r="BM76" s="1448"/>
      <c r="BN76" s="1449" t="str">
        <f t="shared" si="5"/>
        <v>None</v>
      </c>
      <c r="BO76" s="1450"/>
      <c r="BP76" s="1450"/>
      <c r="BQ76" s="1450"/>
      <c r="BR76" s="1450"/>
      <c r="BS76" s="1450"/>
      <c r="BT76" s="1450"/>
      <c r="BU76" s="1450"/>
      <c r="BV76" s="1450"/>
      <c r="BW76" s="1450"/>
      <c r="BX76" s="1450"/>
      <c r="BY76" s="1450"/>
      <c r="BZ76" s="1450"/>
      <c r="CA76" s="1450"/>
      <c r="CB76" s="1450"/>
      <c r="CC76" s="1450"/>
      <c r="CD76" s="1450"/>
      <c r="CE76" s="1451"/>
      <c r="CF76" s="1439">
        <f t="shared" si="6"/>
        <v>0</v>
      </c>
      <c r="CG76" s="1440"/>
      <c r="CH76" s="1440"/>
      <c r="CI76" s="1440"/>
      <c r="CJ76" s="1440"/>
      <c r="CK76" s="1441"/>
      <c r="CL76" s="1455">
        <f t="shared" si="7"/>
        <v>0</v>
      </c>
      <c r="CM76" s="1456"/>
      <c r="CN76" s="1456"/>
      <c r="CO76" s="1456"/>
      <c r="CP76" s="1456"/>
      <c r="CQ76" s="1457"/>
      <c r="CR76" s="1455">
        <f t="shared" si="8"/>
        <v>0</v>
      </c>
      <c r="CS76" s="1456"/>
      <c r="CT76" s="1456"/>
      <c r="CU76" s="1456"/>
      <c r="CV76" s="1456"/>
      <c r="CW76" s="1457"/>
      <c r="CX76" s="1455">
        <f t="shared" si="9"/>
        <v>0</v>
      </c>
      <c r="CY76" s="1456"/>
      <c r="CZ76" s="1456"/>
      <c r="DA76" s="1456"/>
      <c r="DB76" s="1456"/>
      <c r="DC76" s="1457"/>
      <c r="DD76" s="1436">
        <f t="shared" si="13"/>
        <v>0</v>
      </c>
      <c r="DE76" s="1437"/>
      <c r="DF76" s="1437"/>
      <c r="DG76" s="1437"/>
      <c r="DH76" s="1437"/>
      <c r="DI76" s="1454"/>
      <c r="DJ76" s="1436">
        <f t="shared" si="14"/>
        <v>0</v>
      </c>
      <c r="DK76" s="1437"/>
      <c r="DL76" s="1437"/>
      <c r="DM76" s="1437"/>
      <c r="DN76" s="1437"/>
      <c r="DO76" s="1454"/>
      <c r="DP76" s="1436">
        <f t="shared" si="15"/>
        <v>0</v>
      </c>
      <c r="DQ76" s="1437"/>
      <c r="DR76" s="1437"/>
      <c r="DS76" s="1437"/>
      <c r="DT76" s="1437"/>
      <c r="DU76" s="1438"/>
      <c r="DV76" s="456"/>
    </row>
    <row r="77" spans="1:126" s="453" customFormat="1" ht="36" customHeight="1" x14ac:dyDescent="0.35">
      <c r="A77" s="452"/>
      <c r="B77" s="1452"/>
      <c r="C77" s="1447"/>
      <c r="D77" s="1447"/>
      <c r="E77" s="1447"/>
      <c r="F77" s="1447"/>
      <c r="G77" s="1447"/>
      <c r="H77" s="1447"/>
      <c r="I77" s="1447"/>
      <c r="J77" s="1448"/>
      <c r="K77" s="1446"/>
      <c r="L77" s="1447"/>
      <c r="M77" s="1447"/>
      <c r="N77" s="1447"/>
      <c r="O77" s="1447"/>
      <c r="P77" s="1448"/>
      <c r="Q77" s="1453" t="str">
        <f t="shared" si="4"/>
        <v>No Device</v>
      </c>
      <c r="R77" s="1401"/>
      <c r="S77" s="1401"/>
      <c r="T77" s="1401"/>
      <c r="U77" s="1401"/>
      <c r="V77" s="1401"/>
      <c r="W77" s="1401"/>
      <c r="X77" s="1401"/>
      <c r="Y77" s="1401"/>
      <c r="Z77" s="1401"/>
      <c r="AA77" s="1401"/>
      <c r="AB77" s="1401"/>
      <c r="AC77" s="1401"/>
      <c r="AD77" s="1401"/>
      <c r="AE77" s="1401"/>
      <c r="AF77" s="1401"/>
      <c r="AG77" s="1401"/>
      <c r="AH77" s="1401"/>
      <c r="AI77" s="1401"/>
      <c r="AJ77" s="1401"/>
      <c r="AK77" s="1401"/>
      <c r="AL77" s="1401"/>
      <c r="AM77" s="1402"/>
      <c r="AN77" s="1446"/>
      <c r="AO77" s="1447"/>
      <c r="AP77" s="1447"/>
      <c r="AQ77" s="1447"/>
      <c r="AR77" s="1447"/>
      <c r="AS77" s="1448"/>
      <c r="AT77" s="1442"/>
      <c r="AU77" s="1443"/>
      <c r="AV77" s="1443"/>
      <c r="AW77" s="1443"/>
      <c r="AX77" s="1443"/>
      <c r="AY77" s="1443"/>
      <c r="AZ77" s="1443"/>
      <c r="BA77" s="1443"/>
      <c r="BB77" s="1443"/>
      <c r="BC77" s="1443"/>
      <c r="BD77" s="1444"/>
      <c r="BE77" s="1446"/>
      <c r="BF77" s="1447"/>
      <c r="BG77" s="1447"/>
      <c r="BH77" s="1447"/>
      <c r="BI77" s="1448"/>
      <c r="BJ77" s="1446"/>
      <c r="BK77" s="1447"/>
      <c r="BL77" s="1447"/>
      <c r="BM77" s="1448"/>
      <c r="BN77" s="1449" t="str">
        <f t="shared" si="5"/>
        <v>None</v>
      </c>
      <c r="BO77" s="1450"/>
      <c r="BP77" s="1450"/>
      <c r="BQ77" s="1450"/>
      <c r="BR77" s="1450"/>
      <c r="BS77" s="1450"/>
      <c r="BT77" s="1450"/>
      <c r="BU77" s="1450"/>
      <c r="BV77" s="1450"/>
      <c r="BW77" s="1450"/>
      <c r="BX77" s="1450"/>
      <c r="BY77" s="1450"/>
      <c r="BZ77" s="1450"/>
      <c r="CA77" s="1450"/>
      <c r="CB77" s="1450"/>
      <c r="CC77" s="1450"/>
      <c r="CD77" s="1450"/>
      <c r="CE77" s="1451"/>
      <c r="CF77" s="1439">
        <f t="shared" si="6"/>
        <v>0</v>
      </c>
      <c r="CG77" s="1440"/>
      <c r="CH77" s="1440"/>
      <c r="CI77" s="1440"/>
      <c r="CJ77" s="1440"/>
      <c r="CK77" s="1441"/>
      <c r="CL77" s="1455">
        <f t="shared" si="7"/>
        <v>0</v>
      </c>
      <c r="CM77" s="1456"/>
      <c r="CN77" s="1456"/>
      <c r="CO77" s="1456"/>
      <c r="CP77" s="1456"/>
      <c r="CQ77" s="1457"/>
      <c r="CR77" s="1455">
        <f t="shared" si="8"/>
        <v>0</v>
      </c>
      <c r="CS77" s="1456"/>
      <c r="CT77" s="1456"/>
      <c r="CU77" s="1456"/>
      <c r="CV77" s="1456"/>
      <c r="CW77" s="1457"/>
      <c r="CX77" s="1455">
        <f t="shared" si="9"/>
        <v>0</v>
      </c>
      <c r="CY77" s="1456"/>
      <c r="CZ77" s="1456"/>
      <c r="DA77" s="1456"/>
      <c r="DB77" s="1456"/>
      <c r="DC77" s="1457"/>
      <c r="DD77" s="1436">
        <f t="shared" si="13"/>
        <v>0</v>
      </c>
      <c r="DE77" s="1437"/>
      <c r="DF77" s="1437"/>
      <c r="DG77" s="1437"/>
      <c r="DH77" s="1437"/>
      <c r="DI77" s="1454"/>
      <c r="DJ77" s="1436">
        <f t="shared" si="14"/>
        <v>0</v>
      </c>
      <c r="DK77" s="1437"/>
      <c r="DL77" s="1437"/>
      <c r="DM77" s="1437"/>
      <c r="DN77" s="1437"/>
      <c r="DO77" s="1454"/>
      <c r="DP77" s="1436">
        <f t="shared" si="15"/>
        <v>0</v>
      </c>
      <c r="DQ77" s="1437"/>
      <c r="DR77" s="1437"/>
      <c r="DS77" s="1437"/>
      <c r="DT77" s="1437"/>
      <c r="DU77" s="1438"/>
      <c r="DV77" s="456"/>
    </row>
    <row r="78" spans="1:126" s="453" customFormat="1" ht="36" customHeight="1" x14ac:dyDescent="0.35">
      <c r="A78" s="452"/>
      <c r="B78" s="1452"/>
      <c r="C78" s="1447"/>
      <c r="D78" s="1447"/>
      <c r="E78" s="1447"/>
      <c r="F78" s="1447"/>
      <c r="G78" s="1447"/>
      <c r="H78" s="1447"/>
      <c r="I78" s="1447"/>
      <c r="J78" s="1448"/>
      <c r="K78" s="1446"/>
      <c r="L78" s="1447"/>
      <c r="M78" s="1447"/>
      <c r="N78" s="1447"/>
      <c r="O78" s="1447"/>
      <c r="P78" s="1448"/>
      <c r="Q78" s="1453" t="str">
        <f t="shared" si="4"/>
        <v>No Device</v>
      </c>
      <c r="R78" s="1401"/>
      <c r="S78" s="1401"/>
      <c r="T78" s="1401"/>
      <c r="U78" s="1401"/>
      <c r="V78" s="1401"/>
      <c r="W78" s="1401"/>
      <c r="X78" s="1401"/>
      <c r="Y78" s="1401"/>
      <c r="Z78" s="1401"/>
      <c r="AA78" s="1401"/>
      <c r="AB78" s="1401"/>
      <c r="AC78" s="1401"/>
      <c r="AD78" s="1401"/>
      <c r="AE78" s="1401"/>
      <c r="AF78" s="1401"/>
      <c r="AG78" s="1401"/>
      <c r="AH78" s="1401"/>
      <c r="AI78" s="1401"/>
      <c r="AJ78" s="1401"/>
      <c r="AK78" s="1401"/>
      <c r="AL78" s="1401"/>
      <c r="AM78" s="1402"/>
      <c r="AN78" s="1446"/>
      <c r="AO78" s="1447"/>
      <c r="AP78" s="1447"/>
      <c r="AQ78" s="1447"/>
      <c r="AR78" s="1447"/>
      <c r="AS78" s="1448"/>
      <c r="AT78" s="1442"/>
      <c r="AU78" s="1443"/>
      <c r="AV78" s="1443"/>
      <c r="AW78" s="1443"/>
      <c r="AX78" s="1443"/>
      <c r="AY78" s="1443"/>
      <c r="AZ78" s="1443"/>
      <c r="BA78" s="1443"/>
      <c r="BB78" s="1443"/>
      <c r="BC78" s="1443"/>
      <c r="BD78" s="1444"/>
      <c r="BE78" s="1446"/>
      <c r="BF78" s="1447"/>
      <c r="BG78" s="1447"/>
      <c r="BH78" s="1447"/>
      <c r="BI78" s="1448"/>
      <c r="BJ78" s="1446"/>
      <c r="BK78" s="1447"/>
      <c r="BL78" s="1447"/>
      <c r="BM78" s="1448"/>
      <c r="BN78" s="1449" t="str">
        <f t="shared" si="5"/>
        <v>None</v>
      </c>
      <c r="BO78" s="1450"/>
      <c r="BP78" s="1450"/>
      <c r="BQ78" s="1450"/>
      <c r="BR78" s="1450"/>
      <c r="BS78" s="1450"/>
      <c r="BT78" s="1450"/>
      <c r="BU78" s="1450"/>
      <c r="BV78" s="1450"/>
      <c r="BW78" s="1450"/>
      <c r="BX78" s="1450"/>
      <c r="BY78" s="1450"/>
      <c r="BZ78" s="1450"/>
      <c r="CA78" s="1450"/>
      <c r="CB78" s="1450"/>
      <c r="CC78" s="1450"/>
      <c r="CD78" s="1450"/>
      <c r="CE78" s="1451"/>
      <c r="CF78" s="1439">
        <f t="shared" si="6"/>
        <v>0</v>
      </c>
      <c r="CG78" s="1440"/>
      <c r="CH78" s="1440"/>
      <c r="CI78" s="1440"/>
      <c r="CJ78" s="1440"/>
      <c r="CK78" s="1441"/>
      <c r="CL78" s="1455">
        <f t="shared" si="7"/>
        <v>0</v>
      </c>
      <c r="CM78" s="1456"/>
      <c r="CN78" s="1456"/>
      <c r="CO78" s="1456"/>
      <c r="CP78" s="1456"/>
      <c r="CQ78" s="1457"/>
      <c r="CR78" s="1455">
        <f t="shared" si="8"/>
        <v>0</v>
      </c>
      <c r="CS78" s="1456"/>
      <c r="CT78" s="1456"/>
      <c r="CU78" s="1456"/>
      <c r="CV78" s="1456"/>
      <c r="CW78" s="1457"/>
      <c r="CX78" s="1455">
        <f t="shared" si="9"/>
        <v>0</v>
      </c>
      <c r="CY78" s="1456"/>
      <c r="CZ78" s="1456"/>
      <c r="DA78" s="1456"/>
      <c r="DB78" s="1456"/>
      <c r="DC78" s="1457"/>
      <c r="DD78" s="1436">
        <f t="shared" si="13"/>
        <v>0</v>
      </c>
      <c r="DE78" s="1437"/>
      <c r="DF78" s="1437"/>
      <c r="DG78" s="1437"/>
      <c r="DH78" s="1437"/>
      <c r="DI78" s="1454"/>
      <c r="DJ78" s="1436">
        <f t="shared" si="14"/>
        <v>0</v>
      </c>
      <c r="DK78" s="1437"/>
      <c r="DL78" s="1437"/>
      <c r="DM78" s="1437"/>
      <c r="DN78" s="1437"/>
      <c r="DO78" s="1454"/>
      <c r="DP78" s="1436">
        <f t="shared" si="15"/>
        <v>0</v>
      </c>
      <c r="DQ78" s="1437"/>
      <c r="DR78" s="1437"/>
      <c r="DS78" s="1437"/>
      <c r="DT78" s="1437"/>
      <c r="DU78" s="1438"/>
      <c r="DV78" s="456"/>
    </row>
    <row r="79" spans="1:126" s="453" customFormat="1" ht="36" customHeight="1" x14ac:dyDescent="0.35">
      <c r="A79" s="452"/>
      <c r="B79" s="1452"/>
      <c r="C79" s="1447"/>
      <c r="D79" s="1447"/>
      <c r="E79" s="1447"/>
      <c r="F79" s="1447"/>
      <c r="G79" s="1447"/>
      <c r="H79" s="1447"/>
      <c r="I79" s="1447"/>
      <c r="J79" s="1448"/>
      <c r="K79" s="1446"/>
      <c r="L79" s="1447"/>
      <c r="M79" s="1447"/>
      <c r="N79" s="1447"/>
      <c r="O79" s="1447"/>
      <c r="P79" s="1448"/>
      <c r="Q79" s="1453" t="str">
        <f t="shared" si="4"/>
        <v>No Device</v>
      </c>
      <c r="R79" s="1401"/>
      <c r="S79" s="1401"/>
      <c r="T79" s="1401"/>
      <c r="U79" s="1401"/>
      <c r="V79" s="1401"/>
      <c r="W79" s="1401"/>
      <c r="X79" s="1401"/>
      <c r="Y79" s="1401"/>
      <c r="Z79" s="1401"/>
      <c r="AA79" s="1401"/>
      <c r="AB79" s="1401"/>
      <c r="AC79" s="1401"/>
      <c r="AD79" s="1401"/>
      <c r="AE79" s="1401"/>
      <c r="AF79" s="1401"/>
      <c r="AG79" s="1401"/>
      <c r="AH79" s="1401"/>
      <c r="AI79" s="1401"/>
      <c r="AJ79" s="1401"/>
      <c r="AK79" s="1401"/>
      <c r="AL79" s="1401"/>
      <c r="AM79" s="1402"/>
      <c r="AN79" s="1446"/>
      <c r="AO79" s="1447"/>
      <c r="AP79" s="1447"/>
      <c r="AQ79" s="1447"/>
      <c r="AR79" s="1447"/>
      <c r="AS79" s="1448"/>
      <c r="AT79" s="1442"/>
      <c r="AU79" s="1443"/>
      <c r="AV79" s="1443"/>
      <c r="AW79" s="1443"/>
      <c r="AX79" s="1443"/>
      <c r="AY79" s="1443"/>
      <c r="AZ79" s="1443"/>
      <c r="BA79" s="1443"/>
      <c r="BB79" s="1443"/>
      <c r="BC79" s="1443"/>
      <c r="BD79" s="1444"/>
      <c r="BE79" s="1446"/>
      <c r="BF79" s="1447"/>
      <c r="BG79" s="1447"/>
      <c r="BH79" s="1447"/>
      <c r="BI79" s="1448"/>
      <c r="BJ79" s="1446"/>
      <c r="BK79" s="1447"/>
      <c r="BL79" s="1447"/>
      <c r="BM79" s="1448"/>
      <c r="BN79" s="1449" t="str">
        <f t="shared" si="5"/>
        <v>None</v>
      </c>
      <c r="BO79" s="1450"/>
      <c r="BP79" s="1450"/>
      <c r="BQ79" s="1450"/>
      <c r="BR79" s="1450"/>
      <c r="BS79" s="1450"/>
      <c r="BT79" s="1450"/>
      <c r="BU79" s="1450"/>
      <c r="BV79" s="1450"/>
      <c r="BW79" s="1450"/>
      <c r="BX79" s="1450"/>
      <c r="BY79" s="1450"/>
      <c r="BZ79" s="1450"/>
      <c r="CA79" s="1450"/>
      <c r="CB79" s="1450"/>
      <c r="CC79" s="1450"/>
      <c r="CD79" s="1450"/>
      <c r="CE79" s="1451"/>
      <c r="CF79" s="1439">
        <f t="shared" si="6"/>
        <v>0</v>
      </c>
      <c r="CG79" s="1440"/>
      <c r="CH79" s="1440"/>
      <c r="CI79" s="1440"/>
      <c r="CJ79" s="1440"/>
      <c r="CK79" s="1441"/>
      <c r="CL79" s="1455">
        <f t="shared" si="7"/>
        <v>0</v>
      </c>
      <c r="CM79" s="1456"/>
      <c r="CN79" s="1456"/>
      <c r="CO79" s="1456"/>
      <c r="CP79" s="1456"/>
      <c r="CQ79" s="1457"/>
      <c r="CR79" s="1455">
        <f t="shared" si="8"/>
        <v>0</v>
      </c>
      <c r="CS79" s="1456"/>
      <c r="CT79" s="1456"/>
      <c r="CU79" s="1456"/>
      <c r="CV79" s="1456"/>
      <c r="CW79" s="1457"/>
      <c r="CX79" s="1455">
        <f t="shared" si="9"/>
        <v>0</v>
      </c>
      <c r="CY79" s="1456"/>
      <c r="CZ79" s="1456"/>
      <c r="DA79" s="1456"/>
      <c r="DB79" s="1456"/>
      <c r="DC79" s="1457"/>
      <c r="DD79" s="1436">
        <f t="shared" si="10"/>
        <v>0</v>
      </c>
      <c r="DE79" s="1437"/>
      <c r="DF79" s="1437"/>
      <c r="DG79" s="1437"/>
      <c r="DH79" s="1437"/>
      <c r="DI79" s="1454"/>
      <c r="DJ79" s="1436">
        <f t="shared" si="11"/>
        <v>0</v>
      </c>
      <c r="DK79" s="1437"/>
      <c r="DL79" s="1437"/>
      <c r="DM79" s="1437"/>
      <c r="DN79" s="1437"/>
      <c r="DO79" s="1454"/>
      <c r="DP79" s="1436">
        <f t="shared" si="12"/>
        <v>0</v>
      </c>
      <c r="DQ79" s="1437"/>
      <c r="DR79" s="1437"/>
      <c r="DS79" s="1437"/>
      <c r="DT79" s="1437"/>
      <c r="DU79" s="1438"/>
      <c r="DV79" s="456"/>
    </row>
    <row r="80" spans="1:126" ht="36" customHeight="1" x14ac:dyDescent="0.35">
      <c r="B80" s="1595"/>
      <c r="C80" s="1595"/>
      <c r="D80" s="1595"/>
      <c r="E80" s="1595"/>
      <c r="F80" s="1595"/>
      <c r="G80" s="1595"/>
      <c r="H80" s="1595"/>
      <c r="I80" s="1595"/>
      <c r="J80" s="1595"/>
      <c r="K80" s="1595"/>
      <c r="L80" s="1595"/>
      <c r="M80" s="1595"/>
      <c r="N80" s="1595"/>
      <c r="O80" s="1595"/>
      <c r="P80" s="1595"/>
      <c r="Q80" s="1595"/>
      <c r="R80" s="1595"/>
      <c r="S80" s="1595"/>
      <c r="T80" s="1595"/>
      <c r="U80" s="1595"/>
      <c r="V80" s="1596"/>
      <c r="W80" s="1445" t="s">
        <v>1025</v>
      </c>
      <c r="X80" s="1387"/>
      <c r="Y80" s="1387"/>
      <c r="Z80" s="1387"/>
      <c r="AA80" s="1387"/>
      <c r="AB80" s="1387"/>
      <c r="AC80" s="1387"/>
      <c r="AD80" s="1387"/>
      <c r="AE80" s="1387"/>
      <c r="AF80" s="1387"/>
      <c r="AG80" s="1387"/>
      <c r="AH80" s="1387"/>
      <c r="AI80" s="1387"/>
      <c r="AJ80" s="1387"/>
      <c r="AK80" s="1387"/>
      <c r="AL80" s="1387"/>
      <c r="AM80" s="1388"/>
      <c r="AN80" s="1477">
        <f>SUM(AN46:AN79)</f>
        <v>0</v>
      </c>
      <c r="AO80" s="1477"/>
      <c r="AP80" s="1477"/>
      <c r="AQ80" s="1477"/>
      <c r="AR80" s="1477"/>
      <c r="AS80" s="1478"/>
      <c r="AT80" s="476"/>
      <c r="AU80" s="476"/>
      <c r="AV80" s="476"/>
      <c r="AW80" s="476"/>
      <c r="AX80" s="476"/>
      <c r="AY80" s="476"/>
      <c r="AZ80" s="476"/>
      <c r="BA80" s="476"/>
      <c r="BB80" s="476"/>
      <c r="BC80" s="476"/>
      <c r="BD80" s="476"/>
      <c r="BO80" s="475"/>
      <c r="BP80" s="475"/>
      <c r="BQ80" s="475"/>
      <c r="BR80" s="475"/>
      <c r="BS80" s="475"/>
      <c r="BT80" s="475"/>
      <c r="BU80" s="475"/>
      <c r="BV80" s="475"/>
      <c r="BW80" s="475"/>
      <c r="BX80" s="475"/>
      <c r="BY80" s="475"/>
      <c r="BZ80" s="475"/>
      <c r="CA80" s="475"/>
      <c r="CB80" s="475"/>
      <c r="CC80" s="475"/>
      <c r="CD80" s="475"/>
      <c r="CE80" s="477"/>
      <c r="CF80" s="1600"/>
      <c r="CG80" s="1600"/>
      <c r="CH80" s="1600"/>
      <c r="CI80" s="1600"/>
      <c r="CJ80" s="1600"/>
      <c r="CK80" s="1600"/>
    </row>
    <row r="81" spans="1:126" ht="36" customHeight="1" x14ac:dyDescent="0.35">
      <c r="R81" s="1445" t="s">
        <v>1026</v>
      </c>
      <c r="S81" s="1387"/>
      <c r="T81" s="1387"/>
      <c r="U81" s="1387"/>
      <c r="V81" s="1387"/>
      <c r="W81" s="1387"/>
      <c r="X81" s="1387"/>
      <c r="Y81" s="1387"/>
      <c r="Z81" s="1387"/>
      <c r="AA81" s="1387"/>
      <c r="AB81" s="1387"/>
      <c r="AC81" s="1387"/>
      <c r="AD81" s="1387"/>
      <c r="AE81" s="1387"/>
      <c r="AF81" s="1387"/>
      <c r="AG81" s="1387"/>
      <c r="AH81" s="1387"/>
      <c r="AI81" s="1387"/>
      <c r="AJ81" s="1387"/>
      <c r="AK81" s="1387"/>
      <c r="AL81" s="1387"/>
      <c r="AM81" s="1387"/>
      <c r="AN81" s="1387"/>
      <c r="AO81" s="1387"/>
      <c r="AP81" s="1387"/>
      <c r="AQ81" s="1387"/>
      <c r="AR81" s="1387"/>
      <c r="AS81" s="1388"/>
      <c r="AT81" s="1428" t="e">
        <f>SUM(AT46:AT80)/COUNT(AT46:AT79)</f>
        <v>#DIV/0!</v>
      </c>
      <c r="AU81" s="1428"/>
      <c r="AV81" s="1428"/>
      <c r="AW81" s="1428"/>
      <c r="AX81" s="1428"/>
      <c r="AY81" s="1428"/>
      <c r="AZ81" s="1428"/>
      <c r="BA81" s="1428"/>
      <c r="BB81" s="1428"/>
      <c r="BC81" s="1428"/>
      <c r="BD81" s="1429"/>
      <c r="BO81" s="478"/>
      <c r="BP81" s="478"/>
      <c r="BQ81" s="478"/>
      <c r="BR81" s="478"/>
      <c r="BS81" s="478"/>
      <c r="BT81" s="478"/>
      <c r="BU81" s="478"/>
      <c r="BV81" s="478"/>
      <c r="BW81" s="478"/>
      <c r="BX81" s="478"/>
      <c r="BY81" s="478"/>
      <c r="BZ81" s="478"/>
      <c r="CA81" s="478"/>
      <c r="CB81" s="478"/>
      <c r="CC81" s="478"/>
      <c r="CD81" s="478"/>
      <c r="CE81" s="458"/>
      <c r="CF81" s="479"/>
      <c r="CG81" s="479"/>
      <c r="CH81" s="479"/>
      <c r="CI81" s="479"/>
      <c r="CJ81" s="479"/>
      <c r="CK81" s="479"/>
    </row>
    <row r="82" spans="1:126" ht="6" customHeight="1" thickBot="1" x14ac:dyDescent="0.4">
      <c r="A82" s="485"/>
      <c r="B82" s="485"/>
      <c r="C82" s="485"/>
      <c r="D82" s="485"/>
      <c r="E82" s="485"/>
      <c r="F82" s="485"/>
      <c r="G82" s="485"/>
      <c r="H82" s="485"/>
      <c r="I82" s="485"/>
      <c r="J82" s="485"/>
      <c r="K82" s="485"/>
      <c r="L82" s="485"/>
      <c r="M82" s="485"/>
      <c r="N82" s="485"/>
      <c r="O82" s="485"/>
      <c r="P82" s="485"/>
      <c r="Q82" s="485"/>
      <c r="R82" s="485"/>
      <c r="S82" s="485"/>
      <c r="T82" s="485"/>
      <c r="U82" s="485"/>
      <c r="V82" s="485"/>
      <c r="W82" s="486"/>
      <c r="X82" s="486"/>
      <c r="Y82" s="486"/>
      <c r="Z82" s="486"/>
      <c r="AA82" s="486"/>
      <c r="AB82" s="486"/>
      <c r="AC82" s="486"/>
      <c r="AD82" s="486"/>
      <c r="AE82" s="486"/>
      <c r="AF82" s="486"/>
      <c r="AG82" s="486"/>
      <c r="AH82" s="486"/>
      <c r="AI82" s="486"/>
      <c r="AJ82" s="486"/>
      <c r="AK82" s="486"/>
      <c r="AL82" s="486"/>
      <c r="AM82" s="486"/>
      <c r="AN82" s="486"/>
      <c r="AO82" s="486"/>
      <c r="AP82" s="486"/>
      <c r="AQ82" s="486"/>
      <c r="AR82" s="486"/>
      <c r="AS82" s="487"/>
      <c r="AT82" s="488"/>
      <c r="AU82" s="488"/>
      <c r="AV82" s="488"/>
      <c r="AW82" s="488"/>
      <c r="AX82" s="489"/>
      <c r="AY82" s="489"/>
      <c r="AZ82" s="489"/>
      <c r="BA82" s="489"/>
      <c r="BB82" s="489"/>
      <c r="BC82" s="489"/>
      <c r="BD82" s="489"/>
      <c r="BE82" s="485"/>
      <c r="BF82" s="485"/>
      <c r="BG82" s="485"/>
      <c r="BH82" s="485"/>
      <c r="BI82" s="485"/>
      <c r="BJ82" s="485"/>
      <c r="BK82" s="485"/>
      <c r="BL82" s="485"/>
      <c r="BM82" s="485"/>
      <c r="BN82" s="485"/>
      <c r="BO82" s="485"/>
      <c r="BP82" s="485"/>
      <c r="BQ82" s="485"/>
      <c r="BR82" s="485"/>
      <c r="BS82" s="485"/>
      <c r="BT82" s="485"/>
      <c r="BU82" s="485"/>
      <c r="BV82" s="485"/>
      <c r="BW82" s="485"/>
      <c r="BX82" s="485"/>
      <c r="BY82" s="485"/>
      <c r="BZ82" s="485"/>
      <c r="CA82" s="485"/>
      <c r="CB82" s="485"/>
      <c r="CC82" s="485"/>
      <c r="CD82" s="485"/>
      <c r="CE82" s="490"/>
      <c r="CF82" s="491"/>
      <c r="CG82" s="491"/>
      <c r="CH82" s="491"/>
      <c r="CI82" s="491"/>
      <c r="CJ82" s="491"/>
      <c r="CK82" s="491"/>
      <c r="CL82" s="485"/>
      <c r="CM82" s="485"/>
      <c r="CN82" s="485"/>
      <c r="CO82" s="485"/>
      <c r="CP82" s="485"/>
      <c r="CQ82" s="485"/>
      <c r="CR82" s="485"/>
      <c r="CS82" s="485"/>
      <c r="CT82" s="485"/>
      <c r="CU82" s="485"/>
      <c r="CV82" s="485"/>
      <c r="CW82" s="485"/>
      <c r="CX82" s="485"/>
      <c r="CY82" s="485"/>
      <c r="CZ82" s="485"/>
      <c r="DA82" s="919"/>
      <c r="DB82" s="919"/>
      <c r="DC82" s="919"/>
      <c r="DD82" s="919"/>
      <c r="DE82" s="919"/>
      <c r="DF82" s="919"/>
      <c r="DG82" s="919"/>
      <c r="DH82" s="919"/>
      <c r="DI82" s="919"/>
      <c r="DJ82" s="919"/>
      <c r="DK82" s="919"/>
      <c r="DL82" s="919"/>
      <c r="DM82" s="919"/>
      <c r="DN82" s="919"/>
      <c r="DO82" s="919"/>
      <c r="DP82" s="919"/>
      <c r="DQ82" s="919"/>
      <c r="DR82" s="919"/>
      <c r="DS82" s="919"/>
      <c r="DT82" s="919"/>
      <c r="DU82" s="919"/>
      <c r="DV82" s="919"/>
    </row>
    <row r="83" spans="1:126" ht="36" customHeight="1" x14ac:dyDescent="0.35">
      <c r="A83" s="478"/>
      <c r="B83" s="478"/>
      <c r="C83" s="478"/>
      <c r="D83" s="478"/>
      <c r="E83" s="478"/>
      <c r="F83" s="478"/>
      <c r="G83" s="478"/>
      <c r="H83" s="478"/>
      <c r="I83" s="478"/>
      <c r="J83" s="478"/>
      <c r="K83" s="478"/>
      <c r="L83" s="478"/>
      <c r="M83" s="478"/>
      <c r="N83" s="478"/>
      <c r="O83" s="478"/>
      <c r="P83" s="478"/>
      <c r="Q83" s="478"/>
      <c r="R83" s="478"/>
      <c r="S83" s="478"/>
      <c r="T83" s="478"/>
      <c r="U83" s="478"/>
      <c r="V83" s="478"/>
      <c r="W83" s="478"/>
      <c r="X83" s="478"/>
      <c r="Y83" s="478"/>
      <c r="Z83" s="478"/>
      <c r="AA83" s="478"/>
      <c r="AB83" s="478"/>
      <c r="AC83" s="478"/>
      <c r="AD83" s="478"/>
      <c r="AE83" s="478"/>
      <c r="AF83" s="478"/>
      <c r="AG83" s="478"/>
      <c r="AH83" s="478"/>
      <c r="AI83" s="478"/>
      <c r="AJ83" s="478"/>
      <c r="AK83" s="478"/>
      <c r="AL83" s="478"/>
      <c r="AM83" s="478"/>
      <c r="AN83" s="478"/>
      <c r="AO83" s="478"/>
      <c r="AP83" s="478"/>
      <c r="AQ83" s="478"/>
      <c r="AR83" s="478"/>
      <c r="AS83" s="458"/>
      <c r="AT83" s="480"/>
      <c r="AU83" s="480"/>
      <c r="AV83" s="480"/>
      <c r="AW83" s="480"/>
      <c r="AX83" s="480"/>
      <c r="AY83" s="480"/>
      <c r="AZ83" s="480"/>
      <c r="BA83" s="480"/>
      <c r="BB83" s="480"/>
      <c r="BC83" s="480"/>
      <c r="BD83" s="480"/>
      <c r="BE83" s="478"/>
      <c r="BF83" s="478"/>
      <c r="BG83" s="478"/>
      <c r="BH83" s="478"/>
      <c r="BI83" s="478"/>
      <c r="BJ83" s="478"/>
      <c r="BK83" s="478"/>
      <c r="BL83" s="478"/>
      <c r="BM83" s="478"/>
      <c r="BN83" s="478"/>
      <c r="BO83" s="478"/>
      <c r="BP83" s="478"/>
      <c r="BQ83" s="478"/>
      <c r="BR83" s="478"/>
      <c r="BS83" s="478"/>
      <c r="BT83" s="478"/>
      <c r="BU83" s="478"/>
      <c r="BV83" s="478"/>
      <c r="BW83" s="478"/>
      <c r="BX83" s="478"/>
      <c r="BY83" s="478"/>
      <c r="BZ83" s="478"/>
      <c r="CA83" s="478"/>
      <c r="CB83" s="478"/>
      <c r="CC83" s="478"/>
      <c r="CD83" s="478"/>
      <c r="CE83" s="458"/>
      <c r="CF83" s="479"/>
      <c r="CG83" s="479"/>
      <c r="CH83" s="479"/>
      <c r="CI83" s="479"/>
      <c r="CJ83" s="479"/>
      <c r="CK83" s="479"/>
      <c r="CL83" s="478"/>
      <c r="CM83" s="478"/>
      <c r="CN83" s="478"/>
      <c r="CO83" s="478"/>
      <c r="CP83" s="478"/>
      <c r="CQ83" s="478"/>
      <c r="CR83" s="478"/>
      <c r="CS83" s="478"/>
      <c r="CT83" s="478"/>
      <c r="CU83" s="478"/>
      <c r="CV83" s="478"/>
      <c r="CW83" s="478"/>
      <c r="CX83" s="478"/>
      <c r="CY83" s="478"/>
      <c r="CZ83" s="478"/>
      <c r="DA83" s="893"/>
      <c r="DB83" s="893"/>
      <c r="DC83" s="893"/>
      <c r="DD83" s="893"/>
      <c r="DE83" s="893"/>
      <c r="DF83" s="893"/>
      <c r="DG83" s="893"/>
      <c r="DH83" s="893"/>
      <c r="DI83" s="893"/>
      <c r="DJ83" s="893"/>
      <c r="DK83" s="893"/>
      <c r="DL83" s="893"/>
      <c r="DM83" s="893"/>
      <c r="DN83" s="893"/>
      <c r="DO83" s="893"/>
      <c r="DP83" s="893"/>
      <c r="DQ83" s="893"/>
      <c r="DR83" s="893"/>
      <c r="DS83" s="893"/>
      <c r="DT83" s="893"/>
      <c r="DU83" s="893"/>
      <c r="DV83" s="893"/>
    </row>
    <row r="84" spans="1:126" ht="36" customHeight="1" x14ac:dyDescent="0.35">
      <c r="A84" s="478"/>
      <c r="B84" s="478"/>
      <c r="C84" s="478"/>
      <c r="D84" s="478"/>
      <c r="E84" s="478"/>
      <c r="F84" s="478"/>
      <c r="G84" s="478"/>
      <c r="H84" s="478"/>
      <c r="I84" s="478"/>
      <c r="J84" s="478"/>
      <c r="K84" s="478"/>
      <c r="L84" s="478"/>
      <c r="M84" s="478"/>
      <c r="N84" s="478"/>
      <c r="O84" s="478"/>
      <c r="P84" s="478"/>
      <c r="Q84" s="478"/>
      <c r="R84" s="478"/>
      <c r="S84" s="478"/>
      <c r="T84" s="478"/>
      <c r="U84" s="478"/>
      <c r="V84" s="478"/>
      <c r="W84" s="478"/>
      <c r="X84" s="478"/>
      <c r="Y84" s="478"/>
      <c r="Z84" s="478"/>
      <c r="AA84" s="478"/>
      <c r="AB84" s="478"/>
      <c r="AC84" s="478"/>
      <c r="AD84" s="478"/>
      <c r="AE84" s="478"/>
      <c r="AF84" s="478"/>
      <c r="AG84" s="478"/>
      <c r="AH84" s="478"/>
      <c r="AI84" s="478"/>
      <c r="AJ84" s="478"/>
      <c r="AK84" s="478"/>
      <c r="AL84" s="478"/>
      <c r="AM84" s="478"/>
      <c r="AN84" s="478"/>
      <c r="AO84" s="478"/>
      <c r="AP84" s="478"/>
      <c r="AQ84" s="478"/>
      <c r="AR84" s="478"/>
      <c r="AS84" s="458"/>
      <c r="AT84" s="480"/>
      <c r="AU84" s="480"/>
      <c r="AV84" s="480"/>
      <c r="AW84" s="480"/>
      <c r="AX84" s="480"/>
      <c r="AY84" s="480"/>
      <c r="AZ84" s="480"/>
      <c r="BA84" s="480"/>
      <c r="BB84" s="480"/>
      <c r="BC84" s="480"/>
      <c r="BD84" s="480"/>
      <c r="BE84" s="478"/>
      <c r="BF84" s="478"/>
      <c r="BG84" s="478"/>
      <c r="BH84" s="478"/>
      <c r="BI84" s="478"/>
      <c r="BJ84" s="478"/>
      <c r="BK84" s="478"/>
      <c r="BL84" s="478"/>
      <c r="BM84" s="478"/>
      <c r="BN84" s="478"/>
      <c r="BO84" s="478"/>
      <c r="BP84" s="478"/>
      <c r="BQ84" s="478"/>
      <c r="BR84" s="478"/>
      <c r="BS84" s="478"/>
      <c r="BT84" s="478"/>
      <c r="BU84" s="478"/>
      <c r="BV84" s="478"/>
      <c r="BW84" s="478"/>
      <c r="BX84" s="478"/>
      <c r="BY84" s="478"/>
      <c r="BZ84" s="478"/>
      <c r="CA84" s="478"/>
      <c r="CB84" s="478"/>
      <c r="CC84" s="478"/>
      <c r="CD84" s="478"/>
      <c r="CE84" s="458"/>
      <c r="CF84" s="479"/>
      <c r="CG84" s="479"/>
      <c r="CH84" s="479"/>
      <c r="CI84" s="479"/>
      <c r="CJ84" s="479"/>
      <c r="CK84" s="479"/>
      <c r="CL84" s="478"/>
      <c r="CM84" s="478"/>
      <c r="CN84" s="478"/>
      <c r="CO84" s="478"/>
      <c r="CP84" s="478"/>
      <c r="CQ84" s="478"/>
      <c r="CR84" s="478"/>
      <c r="CS84" s="478"/>
      <c r="CT84" s="478"/>
      <c r="CU84" s="478"/>
      <c r="CV84" s="478"/>
      <c r="CW84" s="478"/>
      <c r="CX84" s="478"/>
      <c r="CY84" s="478"/>
      <c r="CZ84" s="478"/>
      <c r="DA84" s="893"/>
      <c r="DB84" s="893"/>
      <c r="DC84" s="893"/>
      <c r="DD84" s="893"/>
      <c r="DE84" s="893"/>
      <c r="DF84" s="893"/>
      <c r="DG84" s="893"/>
      <c r="DH84" s="893"/>
      <c r="DI84" s="893"/>
      <c r="DJ84" s="893"/>
      <c r="DK84" s="893"/>
      <c r="DL84" s="893"/>
      <c r="DM84" s="893"/>
      <c r="DN84" s="893"/>
      <c r="DO84" s="893"/>
      <c r="DP84" s="893"/>
      <c r="DQ84" s="893"/>
      <c r="DR84" s="893"/>
      <c r="DS84" s="893"/>
      <c r="DT84" s="893"/>
      <c r="DU84" s="893"/>
      <c r="DV84" s="893"/>
    </row>
    <row r="85" spans="1:126" ht="45.75" x14ac:dyDescent="0.65">
      <c r="A85" s="1432" t="s">
        <v>387</v>
      </c>
      <c r="B85" s="1432"/>
      <c r="C85" s="1432"/>
      <c r="D85" s="1432"/>
      <c r="E85" s="1432"/>
      <c r="F85" s="1432"/>
      <c r="G85" s="1432"/>
      <c r="H85" s="1432"/>
      <c r="I85" s="1432"/>
      <c r="J85" s="1432"/>
      <c r="K85" s="1432"/>
      <c r="L85" s="1432"/>
      <c r="M85" s="1432"/>
      <c r="N85" s="1432"/>
      <c r="O85" s="1432"/>
      <c r="P85" s="1432"/>
      <c r="Q85" s="1432"/>
      <c r="R85" s="1432"/>
      <c r="S85" s="1432"/>
      <c r="T85" s="1432"/>
      <c r="U85" s="1432"/>
      <c r="V85" s="1432"/>
      <c r="W85" s="1432"/>
      <c r="X85" s="1432"/>
      <c r="Y85" s="1432"/>
      <c r="Z85" s="1432"/>
      <c r="AA85" s="1432"/>
      <c r="AB85" s="1432"/>
      <c r="AC85" s="1432"/>
      <c r="AD85" s="1432"/>
      <c r="AE85" s="1432"/>
      <c r="AF85" s="1432"/>
      <c r="AG85" s="1432"/>
      <c r="AH85" s="1432"/>
      <c r="AI85" s="1432"/>
      <c r="AJ85" s="1432"/>
      <c r="AK85" s="1432"/>
      <c r="AL85" s="1432"/>
      <c r="AM85" s="1432"/>
      <c r="AN85" s="1432"/>
      <c r="AO85" s="1432"/>
      <c r="AP85" s="1432"/>
      <c r="AQ85" s="1432"/>
      <c r="AR85" s="1432"/>
      <c r="AS85" s="1432"/>
      <c r="AT85" s="1432"/>
      <c r="AU85" s="1432"/>
      <c r="AV85" s="1432"/>
      <c r="AW85" s="1432"/>
      <c r="AX85" s="1432"/>
      <c r="AY85" s="1432"/>
      <c r="AZ85" s="1432"/>
      <c r="BA85" s="1432"/>
      <c r="BB85" s="1432"/>
      <c r="BC85" s="1432"/>
      <c r="BD85" s="1432"/>
      <c r="BE85" s="1432"/>
      <c r="BF85" s="1432"/>
      <c r="BG85" s="1432"/>
      <c r="BH85" s="1432"/>
      <c r="BI85" s="1432"/>
      <c r="BJ85" s="1432"/>
      <c r="BK85" s="1432"/>
      <c r="BL85" s="1432"/>
      <c r="BM85" s="1432"/>
      <c r="BN85" s="1432"/>
      <c r="BO85" s="1432"/>
      <c r="BP85" s="1432"/>
      <c r="BQ85" s="1432"/>
      <c r="BR85" s="1432"/>
      <c r="BS85" s="1432"/>
      <c r="BT85" s="1432"/>
      <c r="BU85" s="1432"/>
      <c r="BV85" s="1432"/>
      <c r="BW85" s="1432"/>
      <c r="BX85" s="1432"/>
      <c r="BY85" s="1432"/>
      <c r="BZ85" s="1432"/>
      <c r="CA85" s="1432"/>
      <c r="CB85" s="1432"/>
      <c r="CC85" s="1432"/>
      <c r="CD85" s="1432"/>
      <c r="CE85" s="1432"/>
      <c r="CF85" s="1432"/>
      <c r="CG85" s="1432"/>
      <c r="CH85" s="1432"/>
      <c r="CI85" s="1432"/>
      <c r="CJ85" s="1432"/>
      <c r="CK85" s="1432"/>
      <c r="CL85" s="1432"/>
      <c r="CM85" s="1432"/>
      <c r="CN85" s="1432"/>
      <c r="CO85" s="1432"/>
      <c r="CP85" s="1432"/>
      <c r="CQ85" s="1432"/>
      <c r="CR85" s="1432"/>
      <c r="CS85" s="1432"/>
      <c r="CT85" s="1432"/>
      <c r="CU85" s="1432"/>
      <c r="CV85" s="1432"/>
      <c r="CW85" s="1432"/>
      <c r="CX85" s="1432"/>
      <c r="CY85" s="1432"/>
      <c r="CZ85" s="1432"/>
      <c r="DA85" s="1432"/>
      <c r="DB85" s="1432"/>
      <c r="DC85" s="1432"/>
      <c r="DD85" s="1432"/>
      <c r="DE85" s="1432"/>
      <c r="DF85" s="1432"/>
      <c r="DG85" s="1432"/>
      <c r="DH85" s="1432"/>
      <c r="DI85" s="1432"/>
      <c r="DJ85" s="1432"/>
      <c r="DK85" s="1432"/>
      <c r="DL85" s="1432"/>
      <c r="DM85" s="1432"/>
      <c r="DN85" s="1432"/>
      <c r="DO85" s="1432"/>
      <c r="DP85" s="1432"/>
      <c r="DQ85" s="1432"/>
      <c r="DR85" s="1432"/>
      <c r="DS85" s="1432"/>
      <c r="DT85" s="1432"/>
      <c r="DU85" s="1432"/>
      <c r="DV85" s="1432"/>
    </row>
    <row r="86" spans="1:126" ht="36" customHeight="1" thickBot="1" x14ac:dyDescent="0.4">
      <c r="R86" s="478"/>
      <c r="S86" s="478"/>
      <c r="T86" s="478"/>
      <c r="U86" s="478"/>
      <c r="V86" s="478"/>
      <c r="W86" s="478"/>
      <c r="X86" s="478"/>
      <c r="Y86" s="478"/>
      <c r="Z86" s="478"/>
      <c r="AA86" s="478"/>
      <c r="AB86" s="478"/>
      <c r="AC86" s="478"/>
      <c r="AD86" s="478"/>
      <c r="AE86" s="478"/>
      <c r="AF86" s="478"/>
      <c r="AG86" s="478"/>
      <c r="AH86" s="478"/>
      <c r="AI86" s="478"/>
      <c r="AJ86" s="478"/>
      <c r="AK86" s="478"/>
      <c r="AL86" s="478"/>
      <c r="AM86" s="478"/>
      <c r="AN86" s="478"/>
      <c r="AO86" s="478"/>
      <c r="AP86" s="478"/>
      <c r="AQ86" s="478"/>
      <c r="AR86" s="478"/>
      <c r="AS86" s="458"/>
      <c r="AT86" s="480"/>
      <c r="AU86" s="480"/>
      <c r="AV86" s="480"/>
      <c r="AW86" s="480"/>
      <c r="AX86" s="480"/>
      <c r="AY86" s="480"/>
      <c r="AZ86" s="480"/>
      <c r="BA86" s="480"/>
      <c r="BB86" s="480"/>
      <c r="BC86" s="480"/>
      <c r="BD86" s="480"/>
      <c r="BO86" s="478"/>
      <c r="BP86" s="478"/>
      <c r="BQ86" s="478"/>
      <c r="BR86" s="478"/>
      <c r="BS86" s="478"/>
      <c r="BT86" s="478"/>
      <c r="BU86" s="478"/>
      <c r="BV86" s="478"/>
      <c r="BW86" s="478"/>
      <c r="BX86" s="478"/>
      <c r="BY86" s="478"/>
      <c r="BZ86" s="478"/>
      <c r="CA86" s="478"/>
      <c r="CB86" s="478"/>
      <c r="CC86" s="478"/>
      <c r="CD86" s="478"/>
      <c r="CE86" s="458"/>
      <c r="CF86" s="479"/>
      <c r="CG86" s="479"/>
      <c r="CH86" s="479"/>
      <c r="CI86" s="479"/>
      <c r="CJ86" s="479"/>
      <c r="CK86" s="479"/>
    </row>
    <row r="87" spans="1:126" ht="36" customHeight="1" thickTop="1" thickBot="1" x14ac:dyDescent="0.5">
      <c r="R87" s="478"/>
      <c r="S87" s="478"/>
      <c r="T87" s="478"/>
      <c r="U87" s="478"/>
      <c r="V87" s="478"/>
      <c r="W87" s="478"/>
      <c r="X87" s="478"/>
      <c r="Y87" s="478"/>
      <c r="Z87" s="478"/>
      <c r="AA87" s="1433" t="s">
        <v>1027</v>
      </c>
      <c r="AB87" s="1434"/>
      <c r="AC87" s="1434"/>
      <c r="AD87" s="1434"/>
      <c r="AE87" s="1434"/>
      <c r="AF87" s="1434"/>
      <c r="AG87" s="1434"/>
      <c r="AH87" s="1434"/>
      <c r="AI87" s="1434"/>
      <c r="AJ87" s="1434"/>
      <c r="AK87" s="1434"/>
      <c r="AL87" s="1434"/>
      <c r="AM87" s="1434"/>
      <c r="AN87" s="1434"/>
      <c r="AO87" s="1434"/>
      <c r="AP87" s="1434"/>
      <c r="AQ87" s="1434"/>
      <c r="AR87" s="1434"/>
      <c r="AS87" s="1434"/>
      <c r="AT87" s="1434"/>
      <c r="AU87" s="1434"/>
      <c r="AV87" s="1434"/>
      <c r="AW87" s="1434"/>
      <c r="AX87" s="1434"/>
      <c r="AY87" s="1434"/>
      <c r="AZ87" s="1434"/>
      <c r="BA87" s="1434"/>
      <c r="BB87" s="1434"/>
      <c r="BC87" s="1434"/>
      <c r="BD87" s="1434"/>
      <c r="BE87" s="1434"/>
      <c r="BF87" s="1434"/>
      <c r="BG87" s="1434"/>
      <c r="BH87" s="1434"/>
      <c r="BI87" s="1434"/>
      <c r="BJ87" s="1434"/>
      <c r="BK87" s="1434"/>
      <c r="BL87" s="1434"/>
      <c r="BM87" s="1434"/>
      <c r="BN87" s="1434"/>
      <c r="BO87" s="1434"/>
      <c r="BP87" s="1434"/>
      <c r="BQ87" s="1434"/>
      <c r="BR87" s="1434"/>
      <c r="BS87" s="1434"/>
      <c r="BT87" s="1434"/>
      <c r="BU87" s="1434"/>
      <c r="BV87" s="1434"/>
      <c r="BW87" s="1434"/>
      <c r="BX87" s="1434"/>
      <c r="BY87" s="1434"/>
      <c r="BZ87" s="1434"/>
      <c r="CA87" s="1434"/>
      <c r="CB87" s="1434"/>
      <c r="CC87" s="1434"/>
      <c r="CD87" s="1434"/>
      <c r="CE87" s="1434"/>
      <c r="CF87" s="1434"/>
      <c r="CG87" s="1434"/>
      <c r="CH87" s="1434"/>
      <c r="CI87" s="1434"/>
      <c r="CJ87" s="1434"/>
      <c r="CK87" s="1434"/>
      <c r="CL87" s="1434"/>
      <c r="CM87" s="1434"/>
      <c r="CN87" s="1434"/>
      <c r="CO87" s="1434"/>
      <c r="CP87" s="1434"/>
      <c r="CQ87" s="1434"/>
      <c r="CR87" s="1434"/>
      <c r="CS87" s="1434"/>
      <c r="CT87" s="1434"/>
      <c r="CU87" s="1434"/>
      <c r="CV87" s="1434"/>
      <c r="CW87" s="1434"/>
      <c r="CX87" s="1434"/>
      <c r="CY87" s="1434"/>
      <c r="CZ87" s="1434"/>
      <c r="DA87" s="1434"/>
      <c r="DB87" s="1434"/>
      <c r="DC87" s="1434"/>
      <c r="DD87" s="1434"/>
      <c r="DE87" s="1434"/>
      <c r="DF87" s="1434"/>
      <c r="DG87" s="1434"/>
      <c r="DH87" s="1434"/>
      <c r="DI87" s="1434"/>
      <c r="DJ87" s="1434"/>
      <c r="DK87" s="1434"/>
      <c r="DL87" s="1434"/>
      <c r="DM87" s="1434"/>
      <c r="DN87" s="1434"/>
      <c r="DO87" s="1434"/>
      <c r="DP87" s="1434"/>
      <c r="DQ87" s="1434"/>
      <c r="DR87" s="1434"/>
      <c r="DS87" s="1434"/>
      <c r="DT87" s="1434"/>
      <c r="DU87" s="1435"/>
    </row>
    <row r="88" spans="1:126" ht="36" customHeight="1" x14ac:dyDescent="0.4">
      <c r="W88" s="478"/>
      <c r="X88" s="478"/>
      <c r="Y88" s="478"/>
      <c r="Z88" s="478"/>
      <c r="AA88" s="1415" t="s">
        <v>656</v>
      </c>
      <c r="AB88" s="1416"/>
      <c r="AC88" s="1416"/>
      <c r="AD88" s="1416"/>
      <c r="AE88" s="1416"/>
      <c r="AF88" s="1416"/>
      <c r="AG88" s="1416"/>
      <c r="AH88" s="1416"/>
      <c r="AI88" s="1416"/>
      <c r="AJ88" s="1416"/>
      <c r="AK88" s="1416"/>
      <c r="AL88" s="1416"/>
      <c r="AM88" s="1416"/>
      <c r="AN88" s="1416"/>
      <c r="AO88" s="1416"/>
      <c r="AP88" s="1416"/>
      <c r="AQ88" s="1416"/>
      <c r="AR88" s="1416"/>
      <c r="AS88" s="1416"/>
      <c r="AT88" s="1416"/>
      <c r="AU88" s="1416"/>
      <c r="AV88" s="1416"/>
      <c r="AW88" s="1416"/>
      <c r="AX88" s="1416"/>
      <c r="AY88" s="1416"/>
      <c r="AZ88" s="1416"/>
      <c r="BA88" s="1416"/>
      <c r="BB88" s="1416"/>
      <c r="BC88" s="1416"/>
      <c r="BD88" s="1416"/>
      <c r="BE88" s="1416"/>
      <c r="BF88" s="1416"/>
      <c r="BG88" s="1416"/>
      <c r="BH88" s="1416"/>
      <c r="BI88" s="1416"/>
      <c r="BJ88" s="1416"/>
      <c r="BK88" s="1416"/>
      <c r="BL88" s="1416"/>
      <c r="BM88" s="1416"/>
      <c r="BN88" s="1416"/>
      <c r="BO88" s="1416"/>
      <c r="BP88" s="1416"/>
      <c r="BQ88" s="1416"/>
      <c r="BR88" s="1416"/>
      <c r="BS88" s="1417"/>
      <c r="BT88" s="1418"/>
      <c r="BU88" s="1419"/>
      <c r="BV88" s="1430" t="s">
        <v>4</v>
      </c>
      <c r="BW88" s="1416"/>
      <c r="BX88" s="1416"/>
      <c r="BY88" s="1416"/>
      <c r="BZ88" s="1416"/>
      <c r="CA88" s="1416"/>
      <c r="CB88" s="1416"/>
      <c r="CC88" s="1416"/>
      <c r="CD88" s="1416"/>
      <c r="CE88" s="1416"/>
      <c r="CF88" s="1416"/>
      <c r="CG88" s="1416"/>
      <c r="CH88" s="1416"/>
      <c r="CI88" s="1416"/>
      <c r="CJ88" s="1416"/>
      <c r="CK88" s="1416"/>
      <c r="CL88" s="1416"/>
      <c r="CM88" s="1416"/>
      <c r="CN88" s="1416"/>
      <c r="CO88" s="1416"/>
      <c r="CP88" s="1416"/>
      <c r="CQ88" s="1416"/>
      <c r="CR88" s="1416"/>
      <c r="CS88" s="1416"/>
      <c r="CT88" s="1416"/>
      <c r="CU88" s="1416"/>
      <c r="CV88" s="1416"/>
      <c r="CW88" s="1416"/>
      <c r="CX88" s="1416"/>
      <c r="CY88" s="1416"/>
      <c r="CZ88" s="1416"/>
      <c r="DA88" s="1416"/>
      <c r="DB88" s="1416"/>
      <c r="DC88" s="1416"/>
      <c r="DD88" s="1416"/>
      <c r="DE88" s="1416"/>
      <c r="DF88" s="1416"/>
      <c r="DG88" s="1416"/>
      <c r="DH88" s="1416"/>
      <c r="DI88" s="1416"/>
      <c r="DJ88" s="1416"/>
      <c r="DK88" s="1416"/>
      <c r="DL88" s="1416"/>
      <c r="DM88" s="1416"/>
      <c r="DN88" s="1416"/>
      <c r="DO88" s="1416"/>
      <c r="DP88" s="1416"/>
      <c r="DQ88" s="1416"/>
      <c r="DR88" s="1416"/>
      <c r="DS88" s="1416"/>
      <c r="DT88" s="1416"/>
      <c r="DU88" s="1431"/>
    </row>
    <row r="89" spans="1:126" ht="36" customHeight="1" x14ac:dyDescent="0.45">
      <c r="AA89" s="1282" t="s">
        <v>386</v>
      </c>
      <c r="AB89" s="1283"/>
      <c r="AC89" s="1283"/>
      <c r="AD89" s="1283"/>
      <c r="AE89" s="1283"/>
      <c r="AF89" s="1283"/>
      <c r="AG89" s="1283"/>
      <c r="AH89" s="1283"/>
      <c r="AI89" s="1283"/>
      <c r="AJ89" s="1283"/>
      <c r="AK89" s="1283"/>
      <c r="AL89" s="1283"/>
      <c r="AM89" s="1283"/>
      <c r="AN89" s="1283"/>
      <c r="AO89" s="1283"/>
      <c r="AP89" s="1283"/>
      <c r="AQ89" s="1283"/>
      <c r="AR89" s="1276" t="str">
        <f>CONCATENATE(BT8,BV8,BX8,BZ8,CB8,CD8,CF8)</f>
        <v/>
      </c>
      <c r="AS89" s="1276"/>
      <c r="AT89" s="1276"/>
      <c r="AU89" s="1276"/>
      <c r="AV89" s="1276"/>
      <c r="AW89" s="1276"/>
      <c r="AX89" s="1276"/>
      <c r="AY89" s="1276"/>
      <c r="AZ89" s="1276"/>
      <c r="BA89" s="1276"/>
      <c r="BB89" s="1276"/>
      <c r="BC89" s="1276"/>
      <c r="BD89" s="1276"/>
      <c r="BE89" s="1277"/>
      <c r="BF89" s="1277"/>
      <c r="BG89" s="1277"/>
      <c r="BH89" s="1277"/>
      <c r="BI89" s="1277"/>
      <c r="BJ89" s="1277"/>
      <c r="BK89" s="1277"/>
      <c r="BL89" s="1277"/>
      <c r="BM89" s="1277"/>
      <c r="BN89" s="1277"/>
      <c r="BO89" s="1277"/>
      <c r="BP89" s="1277"/>
      <c r="BQ89" s="1277"/>
      <c r="BR89" s="1277"/>
      <c r="BS89" s="1420"/>
      <c r="BT89" s="1277"/>
      <c r="BU89" s="1421"/>
      <c r="BV89" s="481"/>
      <c r="BW89" s="1401" t="s">
        <v>6</v>
      </c>
      <c r="BX89" s="1401"/>
      <c r="BY89" s="1401"/>
      <c r="BZ89" s="1401"/>
      <c r="CA89" s="1401"/>
      <c r="CB89" s="1401"/>
      <c r="CC89" s="1401"/>
      <c r="CD89" s="1401"/>
      <c r="CE89" s="1401"/>
      <c r="CF89" s="1401"/>
      <c r="CG89" s="1401"/>
      <c r="CH89" s="1401"/>
      <c r="CI89" s="1401"/>
      <c r="CJ89" s="1401"/>
      <c r="CK89" s="1401"/>
      <c r="CL89" s="1401"/>
      <c r="CM89" s="1401"/>
      <c r="CN89" s="1401"/>
      <c r="CO89" s="1401"/>
      <c r="CP89" s="1401"/>
      <c r="CQ89" s="1401"/>
      <c r="CR89" s="1401"/>
      <c r="CS89" s="1401"/>
      <c r="CT89" s="1401"/>
      <c r="CU89" s="1401"/>
      <c r="CV89" s="1401"/>
      <c r="CW89" s="1401"/>
      <c r="CX89" s="1401"/>
      <c r="CY89" s="1401"/>
      <c r="CZ89" s="1401"/>
      <c r="DA89" s="1401"/>
      <c r="DB89" s="1401"/>
      <c r="DC89" s="1402"/>
      <c r="DD89" s="1411" t="s">
        <v>659</v>
      </c>
      <c r="DE89" s="1412"/>
      <c r="DF89" s="1412"/>
      <c r="DG89" s="1412"/>
      <c r="DH89" s="1412"/>
      <c r="DI89" s="1414"/>
      <c r="DJ89" s="1411" t="s">
        <v>1008</v>
      </c>
      <c r="DK89" s="1412"/>
      <c r="DL89" s="1412"/>
      <c r="DM89" s="1412"/>
      <c r="DN89" s="1412"/>
      <c r="DO89" s="1412"/>
      <c r="DP89" s="1411" t="s">
        <v>1009</v>
      </c>
      <c r="DQ89" s="1412"/>
      <c r="DR89" s="1412"/>
      <c r="DS89" s="1412"/>
      <c r="DT89" s="1412"/>
      <c r="DU89" s="1413"/>
    </row>
    <row r="90" spans="1:126" ht="36" customHeight="1" x14ac:dyDescent="0.35">
      <c r="R90" s="478"/>
      <c r="S90" s="478"/>
      <c r="T90" s="478"/>
      <c r="U90" s="478"/>
      <c r="V90" s="478"/>
      <c r="W90" s="478"/>
      <c r="X90" s="478"/>
      <c r="Y90" s="478"/>
      <c r="Z90" s="478"/>
      <c r="AA90" s="1282" t="s">
        <v>5</v>
      </c>
      <c r="AB90" s="1283"/>
      <c r="AC90" s="1283"/>
      <c r="AD90" s="1283"/>
      <c r="AE90" s="1283"/>
      <c r="AF90" s="1283"/>
      <c r="AG90" s="1283"/>
      <c r="AH90" s="1283"/>
      <c r="AI90" s="1283"/>
      <c r="AJ90" s="1283"/>
      <c r="AK90" s="1283"/>
      <c r="AL90" s="1283"/>
      <c r="AM90" s="1283"/>
      <c r="AN90" s="1283"/>
      <c r="AO90" s="1283"/>
      <c r="AP90" s="1283"/>
      <c r="AQ90" s="1283"/>
      <c r="AR90" s="1276">
        <v>0</v>
      </c>
      <c r="AS90" s="1276"/>
      <c r="AT90" s="1276"/>
      <c r="AU90" s="1276"/>
      <c r="AV90" s="1276"/>
      <c r="AW90" s="1276"/>
      <c r="AX90" s="1276"/>
      <c r="AY90" s="1276"/>
      <c r="AZ90" s="1276"/>
      <c r="BA90" s="1276"/>
      <c r="BB90" s="1276"/>
      <c r="BC90" s="1276"/>
      <c r="BD90" s="1276"/>
      <c r="BE90" s="1277"/>
      <c r="BF90" s="1277"/>
      <c r="BG90" s="1277"/>
      <c r="BH90" s="1277"/>
      <c r="BI90" s="1277"/>
      <c r="BJ90" s="1277"/>
      <c r="BK90" s="1277"/>
      <c r="BL90" s="1277"/>
      <c r="BM90" s="1277"/>
      <c r="BN90" s="1277"/>
      <c r="BO90" s="1277"/>
      <c r="BP90" s="1277"/>
      <c r="BQ90" s="1277"/>
      <c r="BR90" s="1277"/>
      <c r="BS90" s="1420"/>
      <c r="BT90" s="1277"/>
      <c r="BU90" s="1421"/>
      <c r="BV90" s="481"/>
      <c r="BW90" s="1387" t="s">
        <v>8</v>
      </c>
      <c r="BX90" s="1387"/>
      <c r="BY90" s="1387"/>
      <c r="BZ90" s="1387"/>
      <c r="CA90" s="1387"/>
      <c r="CB90" s="1387"/>
      <c r="CC90" s="1387"/>
      <c r="CD90" s="1387"/>
      <c r="CE90" s="1387"/>
      <c r="CF90" s="1387"/>
      <c r="CG90" s="1387"/>
      <c r="CH90" s="1387"/>
      <c r="CI90" s="1387"/>
      <c r="CJ90" s="1387"/>
      <c r="CK90" s="1387"/>
      <c r="CL90" s="1387"/>
      <c r="CM90" s="1387"/>
      <c r="CN90" s="1387"/>
      <c r="CO90" s="1387"/>
      <c r="CP90" s="1387"/>
      <c r="CQ90" s="1387"/>
      <c r="CR90" s="1387"/>
      <c r="CS90" s="1387"/>
      <c r="CT90" s="1387"/>
      <c r="CU90" s="1387"/>
      <c r="CV90" s="1387"/>
      <c r="CW90" s="1387"/>
      <c r="CX90" s="1387"/>
      <c r="CY90" s="1387"/>
      <c r="CZ90" s="1387"/>
      <c r="DA90" s="1387"/>
      <c r="DB90" s="1387"/>
      <c r="DC90" s="1388"/>
      <c r="DD90" s="1407">
        <f>SUMPRODUCT($AT46:$AT79,CL46:CL79)/2000</f>
        <v>0</v>
      </c>
      <c r="DE90" s="1408"/>
      <c r="DF90" s="1408"/>
      <c r="DG90" s="1408"/>
      <c r="DH90" s="1408"/>
      <c r="DI90" s="1409"/>
      <c r="DJ90" s="1407">
        <f>SUMPRODUCT($AT46:$AT79,CR46:CR79)/2000</f>
        <v>0</v>
      </c>
      <c r="DK90" s="1408"/>
      <c r="DL90" s="1408"/>
      <c r="DM90" s="1408"/>
      <c r="DN90" s="1408"/>
      <c r="DO90" s="1409"/>
      <c r="DP90" s="1407">
        <f>SUMPRODUCT($AT46:$AT79,CX46:CX79)/2000</f>
        <v>0</v>
      </c>
      <c r="DQ90" s="1408"/>
      <c r="DR90" s="1408"/>
      <c r="DS90" s="1408"/>
      <c r="DT90" s="1408"/>
      <c r="DU90" s="1410"/>
    </row>
    <row r="91" spans="1:126" ht="39" customHeight="1" thickBot="1" x14ac:dyDescent="0.4">
      <c r="R91" s="478"/>
      <c r="S91" s="478"/>
      <c r="T91" s="478"/>
      <c r="U91" s="478"/>
      <c r="V91" s="478"/>
      <c r="W91" s="478"/>
      <c r="X91" s="478"/>
      <c r="Y91" s="478"/>
      <c r="Z91" s="478"/>
      <c r="AA91" s="1282" t="s">
        <v>7</v>
      </c>
      <c r="AB91" s="1283"/>
      <c r="AC91" s="1283"/>
      <c r="AD91" s="1283"/>
      <c r="AE91" s="1283"/>
      <c r="AF91" s="1283"/>
      <c r="AG91" s="1283"/>
      <c r="AH91" s="1283"/>
      <c r="AI91" s="1283"/>
      <c r="AJ91" s="1283"/>
      <c r="AK91" s="1283"/>
      <c r="AL91" s="1283"/>
      <c r="AM91" s="1283"/>
      <c r="AN91" s="1283"/>
      <c r="AO91" s="1283"/>
      <c r="AP91" s="1283"/>
      <c r="AQ91" s="1283"/>
      <c r="AR91" s="1285">
        <f>AN80</f>
        <v>0</v>
      </c>
      <c r="AS91" s="1285"/>
      <c r="AT91" s="1285"/>
      <c r="AU91" s="1285"/>
      <c r="AV91" s="1285"/>
      <c r="AW91" s="1285"/>
      <c r="AX91" s="1285"/>
      <c r="AY91" s="1285"/>
      <c r="AZ91" s="1285"/>
      <c r="BA91" s="1285"/>
      <c r="BB91" s="1285"/>
      <c r="BC91" s="1285"/>
      <c r="BD91" s="1285"/>
      <c r="BE91" s="1277"/>
      <c r="BF91" s="1277"/>
      <c r="BG91" s="1277"/>
      <c r="BH91" s="1277"/>
      <c r="BI91" s="1277"/>
      <c r="BJ91" s="1277"/>
      <c r="BK91" s="1277"/>
      <c r="BL91" s="1277"/>
      <c r="BM91" s="1277"/>
      <c r="BN91" s="1277"/>
      <c r="BO91" s="1277"/>
      <c r="BP91" s="1277"/>
      <c r="BQ91" s="1277"/>
      <c r="BR91" s="1277"/>
      <c r="BS91" s="1420"/>
      <c r="BT91" s="1277"/>
      <c r="BU91" s="1421"/>
      <c r="BV91" s="481"/>
      <c r="BW91" s="1387" t="s">
        <v>9</v>
      </c>
      <c r="BX91" s="1387"/>
      <c r="BY91" s="1387"/>
      <c r="BZ91" s="1387"/>
      <c r="CA91" s="1387"/>
      <c r="CB91" s="1387"/>
      <c r="CC91" s="1387"/>
      <c r="CD91" s="1387"/>
      <c r="CE91" s="1387"/>
      <c r="CF91" s="1387"/>
      <c r="CG91" s="1387"/>
      <c r="CH91" s="1387"/>
      <c r="CI91" s="1387"/>
      <c r="CJ91" s="1387"/>
      <c r="CK91" s="1387"/>
      <c r="CL91" s="1387"/>
      <c r="CM91" s="1387"/>
      <c r="CN91" s="1387"/>
      <c r="CO91" s="1387"/>
      <c r="CP91" s="1387"/>
      <c r="CQ91" s="1387"/>
      <c r="CR91" s="1387"/>
      <c r="CS91" s="1387"/>
      <c r="CT91" s="1387"/>
      <c r="CU91" s="1387"/>
      <c r="CV91" s="1387"/>
      <c r="CW91" s="1387"/>
      <c r="CX91" s="1387"/>
      <c r="CY91" s="1387"/>
      <c r="CZ91" s="1387"/>
      <c r="DA91" s="1387"/>
      <c r="DB91" s="1387"/>
      <c r="DC91" s="1388"/>
      <c r="DD91" s="1403">
        <f>SUM(DD46:DD79)</f>
        <v>0</v>
      </c>
      <c r="DE91" s="1404"/>
      <c r="DF91" s="1404"/>
      <c r="DG91" s="1404"/>
      <c r="DH91" s="1404"/>
      <c r="DI91" s="1405"/>
      <c r="DJ91" s="1403">
        <f>SUM(DJ46:DJ79)</f>
        <v>0</v>
      </c>
      <c r="DK91" s="1404"/>
      <c r="DL91" s="1404"/>
      <c r="DM91" s="1404"/>
      <c r="DN91" s="1404"/>
      <c r="DO91" s="1405"/>
      <c r="DP91" s="1403">
        <f>SUM(DP46:DP79)</f>
        <v>0</v>
      </c>
      <c r="DQ91" s="1404"/>
      <c r="DR91" s="1404"/>
      <c r="DS91" s="1404"/>
      <c r="DT91" s="1404"/>
      <c r="DU91" s="1406"/>
    </row>
    <row r="92" spans="1:126" s="453" customFormat="1" ht="36" customHeight="1" x14ac:dyDescent="0.4">
      <c r="A92" s="452"/>
      <c r="B92" s="452"/>
      <c r="C92" s="452"/>
      <c r="D92" s="452"/>
      <c r="E92" s="452"/>
      <c r="F92" s="452"/>
      <c r="G92" s="452"/>
      <c r="H92" s="452"/>
      <c r="I92" s="452"/>
      <c r="J92" s="452"/>
      <c r="K92" s="452"/>
      <c r="L92" s="452"/>
      <c r="M92" s="452"/>
      <c r="N92" s="452"/>
      <c r="O92" s="452"/>
      <c r="P92" s="452"/>
      <c r="Q92" s="452"/>
      <c r="R92" s="452"/>
      <c r="S92" s="452"/>
      <c r="T92" s="452"/>
      <c r="U92" s="452"/>
      <c r="V92" s="452"/>
      <c r="W92" s="452"/>
      <c r="X92" s="452"/>
      <c r="Y92" s="452"/>
      <c r="Z92" s="452"/>
      <c r="AA92" s="1425" t="s">
        <v>657</v>
      </c>
      <c r="AB92" s="1426"/>
      <c r="AC92" s="1426"/>
      <c r="AD92" s="1426"/>
      <c r="AE92" s="1426"/>
      <c r="AF92" s="1426"/>
      <c r="AG92" s="1426"/>
      <c r="AH92" s="1426"/>
      <c r="AI92" s="1426"/>
      <c r="AJ92" s="1426"/>
      <c r="AK92" s="1426"/>
      <c r="AL92" s="1426"/>
      <c r="AM92" s="1426"/>
      <c r="AN92" s="1426"/>
      <c r="AO92" s="1426"/>
      <c r="AP92" s="1426"/>
      <c r="AQ92" s="1426"/>
      <c r="AR92" s="1426"/>
      <c r="AS92" s="1426"/>
      <c r="AT92" s="1426"/>
      <c r="AU92" s="1426"/>
      <c r="AV92" s="1426"/>
      <c r="AW92" s="1426"/>
      <c r="AX92" s="1426"/>
      <c r="AY92" s="1426"/>
      <c r="AZ92" s="1426"/>
      <c r="BA92" s="1426"/>
      <c r="BB92" s="1426"/>
      <c r="BC92" s="1426"/>
      <c r="BD92" s="1426"/>
      <c r="BE92" s="1426"/>
      <c r="BF92" s="1426"/>
      <c r="BG92" s="1426"/>
      <c r="BH92" s="1426"/>
      <c r="BI92" s="1426"/>
      <c r="BJ92" s="1426"/>
      <c r="BK92" s="1426"/>
      <c r="BL92" s="1426"/>
      <c r="BM92" s="1426"/>
      <c r="BN92" s="1426"/>
      <c r="BO92" s="1426"/>
      <c r="BP92" s="1426"/>
      <c r="BQ92" s="1426"/>
      <c r="BR92" s="1427"/>
      <c r="BS92" s="1420"/>
      <c r="BT92" s="1277"/>
      <c r="BU92" s="1421"/>
      <c r="BV92" s="482"/>
      <c r="BW92" s="1401" t="s">
        <v>10</v>
      </c>
      <c r="BX92" s="1401"/>
      <c r="BY92" s="1401"/>
      <c r="BZ92" s="1401"/>
      <c r="CA92" s="1401"/>
      <c r="CB92" s="1401"/>
      <c r="CC92" s="1401"/>
      <c r="CD92" s="1401"/>
      <c r="CE92" s="1401"/>
      <c r="CF92" s="1401"/>
      <c r="CG92" s="1401"/>
      <c r="CH92" s="1401"/>
      <c r="CI92" s="1401"/>
      <c r="CJ92" s="1401"/>
      <c r="CK92" s="1401"/>
      <c r="CL92" s="1401"/>
      <c r="CM92" s="1401"/>
      <c r="CN92" s="1401"/>
      <c r="CO92" s="1401"/>
      <c r="CP92" s="1401"/>
      <c r="CQ92" s="1401"/>
      <c r="CR92" s="1401"/>
      <c r="CS92" s="1401"/>
      <c r="CT92" s="1401"/>
      <c r="CU92" s="1401"/>
      <c r="CV92" s="1401"/>
      <c r="CW92" s="1401"/>
      <c r="CX92" s="1401"/>
      <c r="CY92" s="1401"/>
      <c r="CZ92" s="1401"/>
      <c r="DA92" s="1401"/>
      <c r="DB92" s="1401"/>
      <c r="DC92" s="1402"/>
      <c r="DD92" s="1400"/>
      <c r="DE92" s="1400"/>
      <c r="DF92" s="1400"/>
      <c r="DG92" s="1400"/>
      <c r="DH92" s="1400"/>
      <c r="DI92" s="1400"/>
      <c r="DJ92" s="1389"/>
      <c r="DK92" s="1390"/>
      <c r="DL92" s="1390"/>
      <c r="DM92" s="1390"/>
      <c r="DN92" s="1390"/>
      <c r="DO92" s="1391"/>
      <c r="DP92" s="1397"/>
      <c r="DQ92" s="1398"/>
      <c r="DR92" s="1398"/>
      <c r="DS92" s="1398"/>
      <c r="DT92" s="1398"/>
      <c r="DU92" s="1399"/>
    </row>
    <row r="93" spans="1:126" s="453" customFormat="1" ht="36" customHeight="1" x14ac:dyDescent="0.35">
      <c r="A93" s="452"/>
      <c r="B93" s="452"/>
      <c r="C93" s="452"/>
      <c r="D93" s="452"/>
      <c r="E93" s="452"/>
      <c r="F93" s="452"/>
      <c r="G93" s="452"/>
      <c r="H93" s="452"/>
      <c r="I93" s="452"/>
      <c r="J93" s="452"/>
      <c r="K93" s="452"/>
      <c r="L93" s="452"/>
      <c r="M93" s="452"/>
      <c r="N93" s="452"/>
      <c r="O93" s="452"/>
      <c r="P93" s="452"/>
      <c r="Q93" s="452"/>
      <c r="R93" s="452"/>
      <c r="S93" s="452"/>
      <c r="T93" s="452"/>
      <c r="U93" s="452"/>
      <c r="V93" s="452"/>
      <c r="W93" s="452"/>
      <c r="X93" s="452"/>
      <c r="Y93" s="452"/>
      <c r="Z93" s="452"/>
      <c r="AA93" s="1282" t="s">
        <v>11</v>
      </c>
      <c r="AB93" s="1283"/>
      <c r="AC93" s="1283"/>
      <c r="AD93" s="1283"/>
      <c r="AE93" s="1283"/>
      <c r="AF93" s="1283"/>
      <c r="AG93" s="1283"/>
      <c r="AH93" s="1283"/>
      <c r="AI93" s="1283"/>
      <c r="AJ93" s="1283"/>
      <c r="AK93" s="1283"/>
      <c r="AL93" s="1283"/>
      <c r="AM93" s="1283"/>
      <c r="AN93" s="1283"/>
      <c r="AO93" s="1283"/>
      <c r="AP93" s="1283"/>
      <c r="AQ93" s="1283"/>
      <c r="AR93" s="1283"/>
      <c r="AS93" s="1283"/>
      <c r="AT93" s="1283"/>
      <c r="AU93" s="1283"/>
      <c r="AV93" s="1283"/>
      <c r="AW93" s="1283"/>
      <c r="AX93" s="1283"/>
      <c r="AY93" s="1283"/>
      <c r="AZ93" s="1283"/>
      <c r="BA93" s="1283"/>
      <c r="BB93" s="1278">
        <f>DB17</f>
        <v>0</v>
      </c>
      <c r="BC93" s="1278"/>
      <c r="BD93" s="1278"/>
      <c r="BE93" s="1278"/>
      <c r="BF93" s="1278"/>
      <c r="BG93" s="1278"/>
      <c r="BH93" s="1278"/>
      <c r="BI93" s="1278"/>
      <c r="BJ93" s="1278"/>
      <c r="BK93" s="1278"/>
      <c r="BL93" s="1278"/>
      <c r="BM93" s="1278"/>
      <c r="BN93" s="1278"/>
      <c r="BO93" s="1278"/>
      <c r="BP93" s="1278"/>
      <c r="BQ93" s="1278"/>
      <c r="BR93" s="1279"/>
      <c r="BS93" s="1420"/>
      <c r="BT93" s="1277"/>
      <c r="BU93" s="1421"/>
      <c r="BV93" s="482"/>
      <c r="BW93" s="1387" t="s">
        <v>8</v>
      </c>
      <c r="BX93" s="1387"/>
      <c r="BY93" s="1387"/>
      <c r="BZ93" s="1387"/>
      <c r="CA93" s="1387"/>
      <c r="CB93" s="1387"/>
      <c r="CC93" s="1387"/>
      <c r="CD93" s="1387"/>
      <c r="CE93" s="1387"/>
      <c r="CF93" s="1387"/>
      <c r="CG93" s="1387"/>
      <c r="CH93" s="1387"/>
      <c r="CI93" s="1387"/>
      <c r="CJ93" s="1387"/>
      <c r="CK93" s="1387"/>
      <c r="CL93" s="1387"/>
      <c r="CM93" s="1387"/>
      <c r="CN93" s="1387"/>
      <c r="CO93" s="1387"/>
      <c r="CP93" s="1387"/>
      <c r="CQ93" s="1387"/>
      <c r="CR93" s="1387"/>
      <c r="CS93" s="1387"/>
      <c r="CT93" s="1387"/>
      <c r="CU93" s="1387"/>
      <c r="CV93" s="1387"/>
      <c r="CW93" s="1387"/>
      <c r="CX93" s="1387"/>
      <c r="CY93" s="1387"/>
      <c r="CZ93" s="1387"/>
      <c r="DA93" s="1387"/>
      <c r="DB93" s="1387"/>
      <c r="DC93" s="1388"/>
      <c r="DD93" s="1384" t="e">
        <f>DD90*2000/$DB$17</f>
        <v>#DIV/0!</v>
      </c>
      <c r="DE93" s="1385"/>
      <c r="DF93" s="1385"/>
      <c r="DG93" s="1385"/>
      <c r="DH93" s="1385"/>
      <c r="DI93" s="1396"/>
      <c r="DJ93" s="1384" t="e">
        <f>DJ90*2000/$DB$17</f>
        <v>#DIV/0!</v>
      </c>
      <c r="DK93" s="1385"/>
      <c r="DL93" s="1385"/>
      <c r="DM93" s="1385"/>
      <c r="DN93" s="1385"/>
      <c r="DO93" s="1396"/>
      <c r="DP93" s="1384" t="e">
        <f>DP90*2000/$DB$17</f>
        <v>#DIV/0!</v>
      </c>
      <c r="DQ93" s="1385"/>
      <c r="DR93" s="1385"/>
      <c r="DS93" s="1385"/>
      <c r="DT93" s="1385"/>
      <c r="DU93" s="1386"/>
    </row>
    <row r="94" spans="1:126" s="453" customFormat="1" ht="36" customHeight="1" x14ac:dyDescent="0.35">
      <c r="A94" s="452"/>
      <c r="B94" s="452"/>
      <c r="C94" s="452"/>
      <c r="D94" s="452"/>
      <c r="E94" s="452"/>
      <c r="F94" s="452"/>
      <c r="G94" s="452"/>
      <c r="H94" s="452"/>
      <c r="I94" s="452"/>
      <c r="J94" s="452"/>
      <c r="K94" s="452"/>
      <c r="L94" s="452"/>
      <c r="M94" s="452"/>
      <c r="N94" s="452"/>
      <c r="O94" s="452"/>
      <c r="P94" s="452"/>
      <c r="Q94" s="452"/>
      <c r="R94" s="452"/>
      <c r="S94" s="452"/>
      <c r="T94" s="452"/>
      <c r="U94" s="452"/>
      <c r="V94" s="452"/>
      <c r="W94" s="452"/>
      <c r="X94" s="452"/>
      <c r="Y94" s="452"/>
      <c r="Z94" s="452"/>
      <c r="AA94" s="1282" t="s">
        <v>12</v>
      </c>
      <c r="AB94" s="1283"/>
      <c r="AC94" s="1283"/>
      <c r="AD94" s="1283"/>
      <c r="AE94" s="1283"/>
      <c r="AF94" s="1283"/>
      <c r="AG94" s="1283"/>
      <c r="AH94" s="1283"/>
      <c r="AI94" s="1283"/>
      <c r="AJ94" s="1283"/>
      <c r="AK94" s="1283"/>
      <c r="AL94" s="1283"/>
      <c r="AM94" s="1283"/>
      <c r="AN94" s="1283"/>
      <c r="AO94" s="1283"/>
      <c r="AP94" s="1283"/>
      <c r="AQ94" s="1283"/>
      <c r="AR94" s="1283"/>
      <c r="AS94" s="1283"/>
      <c r="AT94" s="1283"/>
      <c r="AU94" s="1283"/>
      <c r="AV94" s="1283"/>
      <c r="AW94" s="1283"/>
      <c r="AX94" s="1283"/>
      <c r="AY94" s="1283"/>
      <c r="AZ94" s="1283"/>
      <c r="BA94" s="1283"/>
      <c r="BB94" s="1278">
        <f>DB19</f>
        <v>0</v>
      </c>
      <c r="BC94" s="1278"/>
      <c r="BD94" s="1278"/>
      <c r="BE94" s="1278"/>
      <c r="BF94" s="1278"/>
      <c r="BG94" s="1278"/>
      <c r="BH94" s="1278"/>
      <c r="BI94" s="1278"/>
      <c r="BJ94" s="1278"/>
      <c r="BK94" s="1278"/>
      <c r="BL94" s="1278"/>
      <c r="BM94" s="1278"/>
      <c r="BN94" s="1278"/>
      <c r="BO94" s="1278"/>
      <c r="BP94" s="1278"/>
      <c r="BQ94" s="1278"/>
      <c r="BR94" s="1279"/>
      <c r="BS94" s="1420"/>
      <c r="BT94" s="1277"/>
      <c r="BU94" s="1421"/>
      <c r="BV94" s="482"/>
      <c r="BW94" s="1387" t="s">
        <v>9</v>
      </c>
      <c r="BX94" s="1387"/>
      <c r="BY94" s="1387"/>
      <c r="BZ94" s="1387"/>
      <c r="CA94" s="1387"/>
      <c r="CB94" s="1387"/>
      <c r="CC94" s="1387"/>
      <c r="CD94" s="1387"/>
      <c r="CE94" s="1387"/>
      <c r="CF94" s="1387"/>
      <c r="CG94" s="1387"/>
      <c r="CH94" s="1387"/>
      <c r="CI94" s="1387"/>
      <c r="CJ94" s="1387"/>
      <c r="CK94" s="1387"/>
      <c r="CL94" s="1387"/>
      <c r="CM94" s="1387"/>
      <c r="CN94" s="1387"/>
      <c r="CO94" s="1387"/>
      <c r="CP94" s="1387"/>
      <c r="CQ94" s="1387"/>
      <c r="CR94" s="1387"/>
      <c r="CS94" s="1387"/>
      <c r="CT94" s="1387"/>
      <c r="CU94" s="1387"/>
      <c r="CV94" s="1387"/>
      <c r="CW94" s="1387"/>
      <c r="CX94" s="1387"/>
      <c r="CY94" s="1387"/>
      <c r="CZ94" s="1387"/>
      <c r="DA94" s="1387"/>
      <c r="DB94" s="1387"/>
      <c r="DC94" s="1388"/>
      <c r="DD94" s="1384" t="e">
        <f>DD91*2000/$DB$17</f>
        <v>#DIV/0!</v>
      </c>
      <c r="DE94" s="1385"/>
      <c r="DF94" s="1385"/>
      <c r="DG94" s="1385"/>
      <c r="DH94" s="1385"/>
      <c r="DI94" s="1396"/>
      <c r="DJ94" s="1384" t="e">
        <f>DJ91*2000/$DB$17</f>
        <v>#DIV/0!</v>
      </c>
      <c r="DK94" s="1385"/>
      <c r="DL94" s="1385"/>
      <c r="DM94" s="1385"/>
      <c r="DN94" s="1385"/>
      <c r="DO94" s="1396"/>
      <c r="DP94" s="1384" t="e">
        <f>DP91*2000/$DB$17</f>
        <v>#DIV/0!</v>
      </c>
      <c r="DQ94" s="1385"/>
      <c r="DR94" s="1385"/>
      <c r="DS94" s="1385"/>
      <c r="DT94" s="1385"/>
      <c r="DU94" s="1386"/>
    </row>
    <row r="95" spans="1:126" ht="36" customHeight="1" x14ac:dyDescent="0.35">
      <c r="AA95" s="1282" t="s">
        <v>13</v>
      </c>
      <c r="AB95" s="1283"/>
      <c r="AC95" s="1283"/>
      <c r="AD95" s="1283"/>
      <c r="AE95" s="1283"/>
      <c r="AF95" s="1283"/>
      <c r="AG95" s="1283"/>
      <c r="AH95" s="1283"/>
      <c r="AI95" s="1283"/>
      <c r="AJ95" s="1283"/>
      <c r="AK95" s="1283"/>
      <c r="AL95" s="1283"/>
      <c r="AM95" s="1283"/>
      <c r="AN95" s="1283"/>
      <c r="AO95" s="1283"/>
      <c r="AP95" s="1283"/>
      <c r="AQ95" s="1283"/>
      <c r="AR95" s="1283"/>
      <c r="AS95" s="1283"/>
      <c r="AT95" s="1283"/>
      <c r="AU95" s="1283"/>
      <c r="AV95" s="1283"/>
      <c r="AW95" s="1283"/>
      <c r="AX95" s="1283"/>
      <c r="AY95" s="1283"/>
      <c r="AZ95" s="1283"/>
      <c r="BA95" s="1283"/>
      <c r="BB95" s="1278">
        <f>DB19</f>
        <v>0</v>
      </c>
      <c r="BC95" s="1278"/>
      <c r="BD95" s="1278"/>
      <c r="BE95" s="1278"/>
      <c r="BF95" s="1278"/>
      <c r="BG95" s="1278"/>
      <c r="BH95" s="1278"/>
      <c r="BI95" s="1278"/>
      <c r="BJ95" s="1278"/>
      <c r="BK95" s="1278"/>
      <c r="BL95" s="1278"/>
      <c r="BM95" s="1278"/>
      <c r="BN95" s="1278"/>
      <c r="BO95" s="1278"/>
      <c r="BP95" s="1278"/>
      <c r="BQ95" s="1278"/>
      <c r="BR95" s="1279"/>
      <c r="BS95" s="1420"/>
      <c r="BT95" s="1277"/>
      <c r="BU95" s="1421"/>
      <c r="BV95" s="481"/>
      <c r="BW95" s="1387" t="s">
        <v>14</v>
      </c>
      <c r="BX95" s="1387"/>
      <c r="BY95" s="1387"/>
      <c r="BZ95" s="1387"/>
      <c r="CA95" s="1387"/>
      <c r="CB95" s="1387"/>
      <c r="CC95" s="1387"/>
      <c r="CD95" s="1387"/>
      <c r="CE95" s="1387"/>
      <c r="CF95" s="1387"/>
      <c r="CG95" s="1387"/>
      <c r="CH95" s="1387"/>
      <c r="CI95" s="1387"/>
      <c r="CJ95" s="1387"/>
      <c r="CK95" s="1387"/>
      <c r="CL95" s="1387"/>
      <c r="CM95" s="1387"/>
      <c r="CN95" s="1387"/>
      <c r="CO95" s="1387"/>
      <c r="CP95" s="1387"/>
      <c r="CQ95" s="1387"/>
      <c r="CR95" s="1387"/>
      <c r="CS95" s="1387"/>
      <c r="CT95" s="1387"/>
      <c r="CU95" s="1387"/>
      <c r="CV95" s="1387"/>
      <c r="CW95" s="1387"/>
      <c r="CX95" s="1387"/>
      <c r="CY95" s="1387"/>
      <c r="CZ95" s="1387"/>
      <c r="DA95" s="1387"/>
      <c r="DB95" s="1387"/>
      <c r="DC95" s="1388"/>
      <c r="DD95" s="1389"/>
      <c r="DE95" s="1390"/>
      <c r="DF95" s="1390"/>
      <c r="DG95" s="1390"/>
      <c r="DH95" s="1390"/>
      <c r="DI95" s="1391"/>
      <c r="DJ95" s="1392" t="e">
        <f>DJ91/DD91</f>
        <v>#DIV/0!</v>
      </c>
      <c r="DK95" s="1392"/>
      <c r="DL95" s="1392"/>
      <c r="DM95" s="1392"/>
      <c r="DN95" s="1392"/>
      <c r="DO95" s="1392"/>
      <c r="DP95" s="1393" t="e">
        <f>DP91/DD91</f>
        <v>#DIV/0!</v>
      </c>
      <c r="DQ95" s="1394"/>
      <c r="DR95" s="1394"/>
      <c r="DS95" s="1394"/>
      <c r="DT95" s="1394"/>
      <c r="DU95" s="1395"/>
    </row>
    <row r="96" spans="1:126" ht="36" customHeight="1" thickBot="1" x14ac:dyDescent="0.4">
      <c r="Y96" s="691"/>
      <c r="Z96" s="690"/>
      <c r="AA96" s="1286" t="s">
        <v>388</v>
      </c>
      <c r="AB96" s="1287"/>
      <c r="AC96" s="1287"/>
      <c r="AD96" s="1287"/>
      <c r="AE96" s="1287"/>
      <c r="AF96" s="1287"/>
      <c r="AG96" s="1287"/>
      <c r="AH96" s="1287"/>
      <c r="AI96" s="1287"/>
      <c r="AJ96" s="1287"/>
      <c r="AK96" s="1287"/>
      <c r="AL96" s="1287"/>
      <c r="AM96" s="1287"/>
      <c r="AN96" s="1287"/>
      <c r="AO96" s="1287"/>
      <c r="AP96" s="1287"/>
      <c r="AQ96" s="1287"/>
      <c r="AR96" s="1287"/>
      <c r="AS96" s="1287"/>
      <c r="AT96" s="1287"/>
      <c r="AU96" s="1287"/>
      <c r="AV96" s="1287"/>
      <c r="AW96" s="1287"/>
      <c r="AX96" s="1287"/>
      <c r="AY96" s="1287"/>
      <c r="AZ96" s="1287"/>
      <c r="BA96" s="1287"/>
      <c r="BB96" s="1280" t="str">
        <f>IF(ISERROR(DB18/1), "Need Actual Hours in 'CD21'", DB18)</f>
        <v>Need Actual Hours in 'CD21'</v>
      </c>
      <c r="BC96" s="1280"/>
      <c r="BD96" s="1280"/>
      <c r="BE96" s="1280"/>
      <c r="BF96" s="1280"/>
      <c r="BG96" s="1280"/>
      <c r="BH96" s="1280"/>
      <c r="BI96" s="1280"/>
      <c r="BJ96" s="1280"/>
      <c r="BK96" s="1280"/>
      <c r="BL96" s="1280"/>
      <c r="BM96" s="1280"/>
      <c r="BN96" s="1280"/>
      <c r="BO96" s="1280"/>
      <c r="BP96" s="1280"/>
      <c r="BQ96" s="1280"/>
      <c r="BR96" s="1281"/>
      <c r="BS96" s="1422"/>
      <c r="BT96" s="1423"/>
      <c r="BU96" s="1424"/>
      <c r="BV96" s="483"/>
      <c r="BW96" s="1312" t="s">
        <v>15</v>
      </c>
      <c r="BX96" s="1312"/>
      <c r="BY96" s="1312"/>
      <c r="BZ96" s="1312"/>
      <c r="CA96" s="1312"/>
      <c r="CB96" s="1312"/>
      <c r="CC96" s="1312"/>
      <c r="CD96" s="1312"/>
      <c r="CE96" s="1312"/>
      <c r="CF96" s="1312"/>
      <c r="CG96" s="1312"/>
      <c r="CH96" s="1312"/>
      <c r="CI96" s="1312"/>
      <c r="CJ96" s="1312"/>
      <c r="CK96" s="1312"/>
      <c r="CL96" s="1312"/>
      <c r="CM96" s="1312"/>
      <c r="CN96" s="1312"/>
      <c r="CO96" s="1312"/>
      <c r="CP96" s="1312"/>
      <c r="CQ96" s="1312"/>
      <c r="CR96" s="1312"/>
      <c r="CS96" s="1312"/>
      <c r="CT96" s="1312"/>
      <c r="CU96" s="1312"/>
      <c r="CV96" s="1312"/>
      <c r="CW96" s="1312"/>
      <c r="CX96" s="1312"/>
      <c r="CY96" s="1312"/>
      <c r="CZ96" s="1312"/>
      <c r="DA96" s="1312"/>
      <c r="DB96" s="1312"/>
      <c r="DC96" s="1313"/>
      <c r="DD96" s="1303" t="e">
        <f>(DD93-DD94)*100/DD93</f>
        <v>#DIV/0!</v>
      </c>
      <c r="DE96" s="1304"/>
      <c r="DF96" s="1304"/>
      <c r="DG96" s="1304"/>
      <c r="DH96" s="1304"/>
      <c r="DI96" s="1314"/>
      <c r="DJ96" s="1303" t="e">
        <f>(DJ93-DJ94)*100/DJ93</f>
        <v>#DIV/0!</v>
      </c>
      <c r="DK96" s="1304"/>
      <c r="DL96" s="1304"/>
      <c r="DM96" s="1304"/>
      <c r="DN96" s="1304"/>
      <c r="DO96" s="1314"/>
      <c r="DP96" s="1303" t="e">
        <f>(DP93-DP94)*100/DP93</f>
        <v>#DIV/0!</v>
      </c>
      <c r="DQ96" s="1304"/>
      <c r="DR96" s="1304"/>
      <c r="DS96" s="1304"/>
      <c r="DT96" s="1304"/>
      <c r="DU96" s="1305"/>
    </row>
    <row r="97" spans="1:139" s="492" customFormat="1" ht="36" customHeight="1" thickTop="1" thickBot="1" x14ac:dyDescent="0.25">
      <c r="A97" s="1284"/>
      <c r="B97" s="1284"/>
      <c r="C97" s="1284"/>
      <c r="D97" s="1284"/>
      <c r="E97" s="1284"/>
      <c r="F97" s="1284"/>
      <c r="G97" s="1284"/>
      <c r="H97" s="1284"/>
      <c r="I97" s="1284"/>
      <c r="J97" s="1284"/>
      <c r="K97" s="1284"/>
      <c r="L97" s="1284"/>
      <c r="M97" s="1284"/>
      <c r="N97" s="1284"/>
      <c r="O97" s="1284"/>
      <c r="P97" s="1284"/>
      <c r="Q97" s="1284"/>
      <c r="R97" s="1284"/>
      <c r="S97" s="1284"/>
      <c r="T97" s="1284"/>
      <c r="U97" s="1284"/>
      <c r="V97" s="1284"/>
      <c r="W97" s="1284"/>
      <c r="X97" s="1284"/>
      <c r="Y97" s="1284"/>
      <c r="Z97" s="1284"/>
      <c r="AA97" s="1284"/>
      <c r="AB97" s="1284"/>
      <c r="AC97" s="1284"/>
      <c r="AD97" s="1284"/>
      <c r="AE97" s="1284"/>
      <c r="AF97" s="1284"/>
      <c r="AG97" s="1284"/>
      <c r="AH97" s="1284"/>
      <c r="AI97" s="1284"/>
      <c r="AJ97" s="1284"/>
      <c r="AK97" s="1284"/>
      <c r="AL97" s="1284"/>
      <c r="AM97" s="1284"/>
      <c r="AN97" s="1284"/>
      <c r="AO97" s="1284"/>
      <c r="AP97" s="1284"/>
      <c r="AQ97" s="1284"/>
      <c r="AR97" s="1284"/>
      <c r="AS97" s="1284"/>
      <c r="AT97" s="1284"/>
      <c r="AU97" s="1284"/>
      <c r="AV97" s="1284"/>
      <c r="AW97" s="1284"/>
      <c r="AX97" s="1284"/>
      <c r="AY97" s="1284"/>
      <c r="AZ97" s="1284"/>
      <c r="BA97" s="1284"/>
      <c r="BB97" s="1284"/>
      <c r="BC97" s="1284"/>
      <c r="BD97" s="1284"/>
      <c r="BE97" s="1284"/>
      <c r="BF97" s="1284"/>
      <c r="BG97" s="1284"/>
      <c r="BH97" s="1284"/>
      <c r="BI97" s="1284"/>
      <c r="BJ97" s="1284"/>
      <c r="BK97" s="1284"/>
      <c r="BL97" s="1284"/>
      <c r="BM97" s="1284"/>
      <c r="BN97" s="1284"/>
      <c r="BO97" s="1284"/>
      <c r="BP97" s="1284"/>
      <c r="BQ97" s="1284"/>
      <c r="BR97" s="1284"/>
      <c r="BS97" s="1284"/>
      <c r="BT97" s="1284"/>
      <c r="BU97" s="1284"/>
      <c r="BV97" s="1284"/>
      <c r="BW97" s="1284"/>
      <c r="BX97" s="1284"/>
      <c r="BY97" s="1284"/>
      <c r="BZ97" s="1284"/>
      <c r="CA97" s="1284"/>
      <c r="CB97" s="1284"/>
      <c r="CC97" s="1284"/>
      <c r="CD97" s="1284"/>
      <c r="CE97" s="1284"/>
      <c r="CF97" s="1284"/>
      <c r="CG97" s="1284"/>
      <c r="CH97" s="1284"/>
      <c r="CI97" s="1284"/>
      <c r="CJ97" s="1284"/>
      <c r="CK97" s="1284"/>
      <c r="CL97" s="1284"/>
      <c r="CM97" s="1284"/>
      <c r="CN97" s="1284"/>
      <c r="CO97" s="1284"/>
      <c r="CP97" s="1284"/>
      <c r="CQ97" s="1284"/>
      <c r="CR97" s="1284"/>
      <c r="CS97" s="1284"/>
      <c r="CT97" s="1284"/>
      <c r="CU97" s="1284"/>
      <c r="CV97" s="1284"/>
      <c r="CW97" s="1284"/>
      <c r="CX97" s="1284"/>
      <c r="CY97" s="1284"/>
      <c r="CZ97" s="1284"/>
      <c r="DA97" s="1284"/>
      <c r="DB97" s="1284"/>
      <c r="DC97" s="1284"/>
      <c r="DD97" s="1284"/>
      <c r="DE97" s="1284"/>
      <c r="DF97" s="1284"/>
      <c r="DG97" s="1284"/>
      <c r="DH97" s="1284"/>
      <c r="DI97" s="1284"/>
      <c r="DJ97" s="1284"/>
      <c r="DK97" s="1284"/>
      <c r="DL97" s="1284"/>
      <c r="DM97" s="1284"/>
      <c r="DN97" s="1284"/>
      <c r="DO97" s="1284"/>
      <c r="DP97" s="1284"/>
      <c r="DQ97" s="1284"/>
      <c r="DR97" s="1284"/>
      <c r="DS97" s="1284"/>
      <c r="DT97" s="1284"/>
      <c r="DU97" s="1284"/>
      <c r="DV97" s="1284"/>
    </row>
    <row r="98" spans="1:139" s="492" customFormat="1" ht="36" customHeight="1" thickBot="1" x14ac:dyDescent="0.25">
      <c r="A98" s="1597"/>
      <c r="B98" s="1318"/>
      <c r="C98" s="1318"/>
      <c r="D98" s="1318"/>
      <c r="E98" s="1318"/>
      <c r="F98" s="1318"/>
      <c r="G98" s="1318"/>
      <c r="H98" s="1318"/>
      <c r="I98" s="1318"/>
      <c r="J98" s="1318"/>
      <c r="K98" s="1318"/>
      <c r="L98" s="1318"/>
      <c r="M98" s="1318"/>
      <c r="N98" s="1318"/>
      <c r="O98" s="1318"/>
      <c r="P98" s="1318"/>
      <c r="Q98" s="1318"/>
      <c r="R98" s="1318"/>
      <c r="S98" s="1318"/>
      <c r="T98" s="1318"/>
      <c r="U98" s="1318"/>
      <c r="V98" s="1318"/>
      <c r="W98" s="1318"/>
      <c r="X98" s="1318"/>
      <c r="Y98" s="1318"/>
      <c r="Z98" s="1318"/>
      <c r="AA98" s="1318"/>
      <c r="AB98" s="1318"/>
      <c r="AC98" s="1318"/>
      <c r="AD98" s="1318"/>
      <c r="AE98" s="1318"/>
      <c r="AF98" s="1318"/>
      <c r="AG98" s="1318"/>
      <c r="AH98" s="1318"/>
      <c r="AI98" s="1318"/>
      <c r="AJ98" s="1318"/>
      <c r="AK98" s="1318"/>
      <c r="AL98" s="1318"/>
      <c r="AM98" s="1318"/>
      <c r="AN98" s="1318"/>
      <c r="AO98" s="1318"/>
      <c r="AP98" s="1318"/>
      <c r="AQ98" s="1318"/>
      <c r="AR98" s="1318"/>
      <c r="AS98" s="1318"/>
      <c r="AT98" s="1318"/>
      <c r="AU98" s="1318"/>
      <c r="AV98" s="1318"/>
      <c r="AW98" s="1318"/>
      <c r="AX98" s="1318"/>
      <c r="AY98" s="1318"/>
      <c r="AZ98" s="1318"/>
      <c r="BA98" s="1318"/>
      <c r="BB98" s="1318"/>
      <c r="BC98" s="1318"/>
      <c r="BD98" s="1318"/>
      <c r="BE98" s="1318"/>
      <c r="BF98" s="1318"/>
      <c r="BG98" s="1318"/>
      <c r="BH98" s="1318"/>
      <c r="BI98" s="1318"/>
      <c r="BJ98" s="1318"/>
      <c r="BK98" s="1318"/>
      <c r="BL98" s="1318"/>
      <c r="BM98" s="1318"/>
      <c r="BN98" s="1318"/>
      <c r="BO98" s="1318"/>
      <c r="BP98" s="1318"/>
      <c r="BQ98" s="1318"/>
      <c r="BR98" s="1318"/>
      <c r="BS98" s="1318"/>
      <c r="BT98" s="1318"/>
      <c r="BU98" s="1318"/>
      <c r="BV98" s="1318"/>
      <c r="BW98" s="1318"/>
      <c r="BX98" s="1318"/>
      <c r="BY98" s="1318"/>
      <c r="BZ98" s="1318"/>
      <c r="CA98" s="1318"/>
      <c r="CB98" s="1318"/>
      <c r="CC98" s="1318"/>
      <c r="CD98" s="1318"/>
      <c r="CE98" s="1318"/>
      <c r="CF98" s="1318"/>
      <c r="CG98" s="1318"/>
      <c r="CH98" s="1318"/>
      <c r="CI98" s="1318"/>
      <c r="CJ98" s="1318"/>
      <c r="CK98" s="1318"/>
      <c r="CL98" s="1318"/>
      <c r="CM98" s="1318"/>
      <c r="CN98" s="1318"/>
      <c r="CO98" s="1318"/>
      <c r="CP98" s="1318"/>
      <c r="CQ98" s="1318"/>
      <c r="CR98" s="1318"/>
      <c r="CS98" s="1318"/>
      <c r="CT98" s="1318"/>
      <c r="CU98" s="1318"/>
      <c r="CV98" s="1318"/>
      <c r="CW98" s="1318"/>
      <c r="CX98" s="1318"/>
      <c r="CY98" s="1318"/>
      <c r="CZ98" s="1318"/>
      <c r="DA98" s="1318"/>
      <c r="DB98" s="1318"/>
      <c r="DC98" s="1318"/>
      <c r="DD98" s="1318"/>
      <c r="DE98" s="1318"/>
      <c r="DF98" s="1318"/>
      <c r="DG98" s="1318"/>
      <c r="DH98" s="1318"/>
      <c r="DI98" s="1318"/>
      <c r="DJ98" s="1318"/>
      <c r="DK98" s="1318"/>
      <c r="DL98" s="1318"/>
      <c r="DM98" s="1318"/>
      <c r="DN98" s="1318"/>
      <c r="DO98" s="1318"/>
      <c r="DP98" s="1318"/>
      <c r="DQ98" s="1318"/>
      <c r="DR98" s="1318"/>
      <c r="DS98" s="1318"/>
      <c r="DT98" s="1318"/>
      <c r="DU98" s="1318"/>
      <c r="DV98" s="1550"/>
    </row>
    <row r="99" spans="1:139" s="492" customFormat="1" ht="36" customHeight="1" thickBot="1" x14ac:dyDescent="0.25">
      <c r="A99" s="1553"/>
      <c r="B99" s="1553"/>
      <c r="C99" s="1553"/>
      <c r="D99" s="1553"/>
      <c r="E99" s="1553"/>
      <c r="F99" s="1553"/>
      <c r="G99" s="1553"/>
      <c r="H99" s="1553"/>
      <c r="I99" s="1553"/>
      <c r="J99" s="1553"/>
      <c r="K99" s="1553"/>
      <c r="L99" s="1553"/>
      <c r="M99" s="1553"/>
      <c r="N99" s="1553"/>
      <c r="O99" s="1553"/>
      <c r="P99" s="1553"/>
      <c r="Q99" s="1553"/>
      <c r="R99" s="1553"/>
      <c r="S99" s="1553"/>
      <c r="T99" s="1553"/>
      <c r="U99" s="1553"/>
      <c r="V99" s="1553"/>
      <c r="W99" s="1553"/>
      <c r="X99" s="1553"/>
      <c r="Y99" s="1553"/>
      <c r="Z99" s="1553"/>
      <c r="AA99" s="1553"/>
      <c r="AB99" s="1553"/>
      <c r="AC99" s="1553"/>
      <c r="AD99" s="1553"/>
      <c r="AE99" s="1553"/>
      <c r="AF99" s="1553"/>
      <c r="AG99" s="1553"/>
      <c r="AH99" s="1553"/>
      <c r="AI99" s="1553"/>
      <c r="AJ99" s="1553"/>
      <c r="AK99" s="1553"/>
      <c r="AL99" s="1553"/>
      <c r="AM99" s="1553"/>
      <c r="AN99" s="1553"/>
      <c r="AO99" s="1553"/>
      <c r="AP99" s="1553"/>
      <c r="AQ99" s="1553"/>
      <c r="AR99" s="1553"/>
      <c r="AS99" s="1553"/>
      <c r="AT99" s="1553"/>
      <c r="AU99" s="1553"/>
      <c r="AV99" s="1553"/>
      <c r="AW99" s="1553"/>
      <c r="AX99" s="1553"/>
      <c r="AY99" s="1553"/>
      <c r="AZ99" s="1553"/>
      <c r="BA99" s="1553"/>
      <c r="BB99" s="1553"/>
      <c r="BC99" s="1553"/>
      <c r="BD99" s="1553"/>
      <c r="BE99" s="1553"/>
      <c r="BF99" s="1553"/>
      <c r="BG99" s="1553"/>
      <c r="BH99" s="1553"/>
      <c r="BI99" s="1553"/>
      <c r="BJ99" s="1553"/>
      <c r="BK99" s="1553"/>
      <c r="BL99" s="1553"/>
      <c r="BM99" s="1553"/>
      <c r="BN99" s="1553"/>
      <c r="BO99" s="1553"/>
      <c r="BP99" s="1553"/>
      <c r="BQ99" s="1553"/>
      <c r="BR99" s="1553"/>
      <c r="BS99" s="1553"/>
      <c r="BT99" s="1553"/>
      <c r="BU99" s="1553"/>
      <c r="BV99" s="1553"/>
      <c r="BW99" s="1553"/>
      <c r="BX99" s="1553"/>
      <c r="BY99" s="1553"/>
      <c r="BZ99" s="1553"/>
      <c r="CA99" s="1553"/>
      <c r="CB99" s="1553"/>
      <c r="CC99" s="1553"/>
      <c r="CD99" s="1553"/>
      <c r="CE99" s="1553"/>
      <c r="CF99" s="1553"/>
      <c r="CG99" s="1553"/>
      <c r="CH99" s="1553"/>
      <c r="CI99" s="1553"/>
      <c r="CJ99" s="1553"/>
      <c r="CK99" s="1553"/>
      <c r="CL99" s="1553"/>
      <c r="CM99" s="1553"/>
      <c r="CN99" s="1553"/>
      <c r="CO99" s="1553"/>
      <c r="CP99" s="1553"/>
      <c r="CQ99" s="1553"/>
      <c r="CR99" s="1553"/>
      <c r="CS99" s="1553"/>
      <c r="CT99" s="1553"/>
      <c r="CU99" s="1553"/>
      <c r="CV99" s="1553"/>
      <c r="CW99" s="1553"/>
      <c r="CX99" s="1553"/>
      <c r="CY99" s="1553"/>
      <c r="CZ99" s="1553"/>
      <c r="DA99" s="1553"/>
      <c r="DB99" s="1553"/>
      <c r="DC99" s="1553"/>
      <c r="DD99" s="1553"/>
      <c r="DE99" s="1553"/>
      <c r="DF99" s="1553"/>
      <c r="DG99" s="1553"/>
      <c r="DH99" s="1553"/>
      <c r="DI99" s="1553"/>
      <c r="DJ99" s="1553"/>
      <c r="DK99" s="1553"/>
      <c r="DL99" s="1553"/>
      <c r="DM99" s="1553"/>
      <c r="DN99" s="1553"/>
      <c r="DO99" s="1553"/>
      <c r="DP99" s="1553"/>
      <c r="DQ99" s="1553"/>
      <c r="DR99" s="1553"/>
      <c r="DS99" s="1553"/>
      <c r="DT99" s="1553"/>
      <c r="DU99" s="1553"/>
      <c r="DV99" s="1553"/>
    </row>
    <row r="100" spans="1:139" s="494" customFormat="1" ht="63" thickTop="1" thickBot="1" x14ac:dyDescent="0.9">
      <c r="A100" s="1319" t="s">
        <v>70</v>
      </c>
      <c r="B100" s="1320"/>
      <c r="C100" s="1320"/>
      <c r="D100" s="1320"/>
      <c r="E100" s="1320"/>
      <c r="F100" s="1320"/>
      <c r="G100" s="1320"/>
      <c r="H100" s="1320"/>
      <c r="I100" s="1320"/>
      <c r="J100" s="1320"/>
      <c r="K100" s="1320"/>
      <c r="L100" s="1320"/>
      <c r="M100" s="1320"/>
      <c r="N100" s="1320"/>
      <c r="O100" s="1320"/>
      <c r="P100" s="1320"/>
      <c r="Q100" s="1320"/>
      <c r="R100" s="1320"/>
      <c r="S100" s="1320"/>
      <c r="T100" s="1320"/>
      <c r="U100" s="1320"/>
      <c r="V100" s="1320"/>
      <c r="W100" s="1320"/>
      <c r="X100" s="1320"/>
      <c r="Y100" s="1320"/>
      <c r="Z100" s="1320"/>
      <c r="AA100" s="1320"/>
      <c r="AB100" s="1320"/>
      <c r="AC100" s="1320"/>
      <c r="AD100" s="1320"/>
      <c r="AE100" s="1320"/>
      <c r="AF100" s="1320"/>
      <c r="AG100" s="1320"/>
      <c r="AH100" s="1320"/>
      <c r="AI100" s="1320"/>
      <c r="AJ100" s="1320"/>
      <c r="AK100" s="1320"/>
      <c r="AL100" s="1320"/>
      <c r="AM100" s="1320"/>
      <c r="AN100" s="1320"/>
      <c r="AO100" s="1320"/>
      <c r="AP100" s="1320"/>
      <c r="AQ100" s="1320"/>
      <c r="AR100" s="1320"/>
      <c r="AS100" s="1320"/>
      <c r="AT100" s="1320"/>
      <c r="AU100" s="1320"/>
      <c r="AV100" s="1320"/>
      <c r="AW100" s="1320"/>
      <c r="AX100" s="1320"/>
      <c r="AY100" s="1320"/>
      <c r="AZ100" s="1320"/>
      <c r="BA100" s="1320"/>
      <c r="BB100" s="1320"/>
      <c r="BC100" s="1320"/>
      <c r="BD100" s="1320"/>
      <c r="BE100" s="1320"/>
      <c r="BF100" s="1320"/>
      <c r="BG100" s="1320"/>
      <c r="BH100" s="1320"/>
      <c r="BI100" s="1320"/>
      <c r="BJ100" s="1320"/>
      <c r="BK100" s="1320"/>
      <c r="BL100" s="1321"/>
      <c r="BM100" s="496"/>
      <c r="BN100" s="496"/>
      <c r="BO100" s="496"/>
      <c r="BP100" s="496"/>
      <c r="BQ100" s="496"/>
      <c r="BR100" s="496"/>
      <c r="BS100" s="496"/>
      <c r="BT100" s="496"/>
      <c r="BU100" s="496"/>
      <c r="BV100" s="496"/>
      <c r="BW100" s="496"/>
      <c r="BX100" s="496"/>
      <c r="BY100" s="496"/>
      <c r="BZ100" s="496"/>
      <c r="CA100" s="496"/>
      <c r="CB100" s="496"/>
      <c r="CC100" s="496"/>
      <c r="CD100" s="496"/>
      <c r="CE100" s="496"/>
      <c r="CF100" s="496"/>
      <c r="CG100" s="496"/>
      <c r="CH100" s="496"/>
      <c r="CI100" s="496"/>
      <c r="CJ100" s="496"/>
      <c r="CK100" s="496"/>
      <c r="CL100" s="496"/>
      <c r="CM100" s="496"/>
      <c r="CN100" s="496"/>
      <c r="CO100" s="496"/>
      <c r="CP100" s="496"/>
      <c r="CQ100" s="496"/>
      <c r="CR100" s="496"/>
      <c r="CS100" s="496"/>
      <c r="CT100" s="496"/>
      <c r="CU100" s="496"/>
      <c r="CV100" s="496"/>
      <c r="CW100" s="496"/>
      <c r="CX100" s="496"/>
      <c r="CY100" s="496"/>
      <c r="CZ100" s="496"/>
      <c r="DA100" s="496"/>
      <c r="DB100" s="496"/>
      <c r="DC100" s="496"/>
      <c r="DD100" s="496"/>
      <c r="DE100" s="496"/>
      <c r="DF100" s="496"/>
      <c r="DG100" s="496"/>
      <c r="DH100" s="496"/>
      <c r="DI100" s="496"/>
      <c r="DJ100" s="496"/>
      <c r="DK100" s="496"/>
      <c r="DL100" s="496"/>
      <c r="DM100" s="496"/>
      <c r="DN100" s="496"/>
      <c r="DO100" s="496"/>
      <c r="DP100" s="496"/>
      <c r="DQ100" s="496"/>
      <c r="DR100" s="496"/>
      <c r="DS100" s="496"/>
      <c r="DT100" s="496"/>
      <c r="DU100" s="496"/>
      <c r="DV100" s="496"/>
      <c r="DY100" s="500"/>
      <c r="DZ100" s="500"/>
      <c r="EA100" s="500"/>
      <c r="EB100" s="500"/>
      <c r="EC100" s="500"/>
      <c r="ED100" s="500"/>
      <c r="EE100" s="500"/>
      <c r="EF100" s="500"/>
      <c r="EG100" s="500"/>
      <c r="EH100" s="500"/>
      <c r="EI100" s="500"/>
    </row>
    <row r="101" spans="1:139" ht="36" customHeight="1" thickTop="1" thickBot="1" x14ac:dyDescent="0.35">
      <c r="A101" s="1551"/>
      <c r="B101" s="1551"/>
      <c r="C101" s="1551"/>
      <c r="D101" s="1551"/>
      <c r="E101" s="1551"/>
      <c r="F101" s="1551"/>
      <c r="G101" s="1551"/>
      <c r="H101" s="1551"/>
      <c r="I101" s="1551"/>
      <c r="J101" s="1551"/>
      <c r="K101" s="1551"/>
      <c r="L101" s="1551"/>
      <c r="M101" s="1551"/>
      <c r="N101" s="1551"/>
      <c r="O101" s="1551"/>
      <c r="P101" s="1551"/>
      <c r="Q101" s="1551"/>
      <c r="R101" s="1551"/>
      <c r="S101" s="1551"/>
      <c r="T101" s="1551"/>
      <c r="U101" s="1551"/>
      <c r="V101" s="1551"/>
      <c r="W101" s="1551"/>
      <c r="X101" s="1551"/>
      <c r="Y101" s="1551"/>
      <c r="Z101" s="1551"/>
      <c r="AA101" s="1551"/>
      <c r="AB101" s="1551"/>
      <c r="AC101" s="1551"/>
      <c r="AD101" s="1551"/>
      <c r="AE101" s="1551"/>
      <c r="AF101" s="1551"/>
      <c r="AG101" s="1551"/>
      <c r="AH101" s="1551"/>
      <c r="AI101" s="1551"/>
      <c r="AJ101" s="1551"/>
      <c r="AK101" s="1551"/>
      <c r="AL101" s="1551"/>
      <c r="AM101" s="1551"/>
      <c r="AN101" s="1551"/>
      <c r="AO101" s="1551"/>
      <c r="AP101" s="1551"/>
      <c r="AQ101" s="1551"/>
      <c r="AR101" s="1551"/>
      <c r="AS101" s="1551"/>
      <c r="AT101" s="1551"/>
      <c r="AU101" s="1551"/>
      <c r="AV101" s="1551"/>
      <c r="AW101" s="1551"/>
      <c r="AX101" s="1551"/>
      <c r="AY101" s="1551"/>
      <c r="AZ101" s="1551"/>
      <c r="BA101" s="1551"/>
      <c r="BB101" s="1551"/>
      <c r="BC101" s="1551"/>
      <c r="BD101" s="1551"/>
      <c r="BE101" s="1551"/>
      <c r="BF101" s="1551"/>
      <c r="BG101" s="1551"/>
      <c r="BH101" s="1551"/>
      <c r="BI101" s="1551"/>
      <c r="BJ101" s="1551"/>
      <c r="BK101" s="1551"/>
      <c r="BL101" s="1551"/>
      <c r="BM101" s="495"/>
      <c r="BN101" s="495"/>
      <c r="BO101" s="495"/>
      <c r="BP101" s="495"/>
      <c r="BQ101" s="495"/>
      <c r="BR101" s="495"/>
      <c r="BS101" s="495"/>
      <c r="BT101" s="495"/>
      <c r="BU101" s="495"/>
      <c r="BV101" s="495"/>
      <c r="BW101" s="495"/>
      <c r="BX101" s="495"/>
      <c r="BY101" s="495"/>
      <c r="BZ101" s="495"/>
      <c r="CA101" s="495"/>
      <c r="CB101" s="495"/>
      <c r="CC101" s="495"/>
      <c r="CD101" s="495"/>
      <c r="CE101" s="495"/>
      <c r="CF101" s="495"/>
      <c r="CG101" s="495"/>
      <c r="CH101" s="495"/>
      <c r="CI101" s="495"/>
      <c r="CJ101" s="495"/>
      <c r="CK101" s="495"/>
      <c r="CL101" s="495"/>
      <c r="CM101" s="495"/>
      <c r="CN101" s="495"/>
      <c r="CO101" s="495"/>
      <c r="CP101" s="495"/>
      <c r="CQ101" s="495"/>
      <c r="CR101" s="495"/>
      <c r="CS101" s="495"/>
      <c r="CT101" s="495"/>
      <c r="CU101" s="495"/>
      <c r="CV101" s="495"/>
      <c r="CW101" s="495"/>
      <c r="CX101" s="495"/>
      <c r="CY101" s="495"/>
      <c r="CZ101" s="495"/>
      <c r="DA101" s="495"/>
      <c r="DB101" s="495"/>
      <c r="DC101" s="495"/>
      <c r="DD101" s="495"/>
      <c r="DE101" s="495"/>
      <c r="DF101" s="495"/>
      <c r="DG101" s="495"/>
      <c r="DH101" s="495"/>
      <c r="DI101" s="495"/>
      <c r="DJ101" s="495"/>
      <c r="DK101" s="495"/>
      <c r="DL101" s="495"/>
      <c r="DM101" s="495"/>
      <c r="DN101" s="495"/>
      <c r="DO101" s="495"/>
      <c r="DP101" s="495"/>
      <c r="DQ101" s="495"/>
      <c r="DR101" s="495"/>
      <c r="DS101" s="495"/>
      <c r="DT101" s="495"/>
      <c r="DU101" s="495"/>
      <c r="DV101" s="495"/>
      <c r="DY101" s="500"/>
      <c r="DZ101" s="500"/>
      <c r="EA101" s="500"/>
      <c r="EB101" s="500"/>
      <c r="EC101" s="500"/>
      <c r="ED101" s="500"/>
      <c r="EE101" s="500"/>
      <c r="EF101" s="500"/>
      <c r="EG101" s="500"/>
      <c r="EH101" s="500"/>
      <c r="EI101" s="500"/>
    </row>
    <row r="102" spans="1:139" s="493" customFormat="1" ht="47.25" thickTop="1" thickBot="1" x14ac:dyDescent="0.7">
      <c r="A102" s="1315" t="s">
        <v>18</v>
      </c>
      <c r="B102" s="1316"/>
      <c r="C102" s="1316"/>
      <c r="D102" s="1316"/>
      <c r="E102" s="1316"/>
      <c r="F102" s="1316"/>
      <c r="G102" s="1316"/>
      <c r="H102" s="1316"/>
      <c r="I102" s="1316"/>
      <c r="J102" s="1316"/>
      <c r="K102" s="1316"/>
      <c r="L102" s="1316"/>
      <c r="M102" s="1316"/>
      <c r="N102" s="1316"/>
      <c r="O102" s="1316"/>
      <c r="P102" s="1316"/>
      <c r="Q102" s="1316"/>
      <c r="R102" s="1316"/>
      <c r="S102" s="1316"/>
      <c r="T102" s="1316"/>
      <c r="U102" s="1316"/>
      <c r="V102" s="1316"/>
      <c r="W102" s="1316"/>
      <c r="X102" s="1316"/>
      <c r="Y102" s="1316"/>
      <c r="Z102" s="1316"/>
      <c r="AA102" s="1316"/>
      <c r="AB102" s="1316"/>
      <c r="AC102" s="1316"/>
      <c r="AD102" s="1316"/>
      <c r="AE102" s="1316"/>
      <c r="AF102" s="1316"/>
      <c r="AG102" s="1316"/>
      <c r="AH102" s="1316"/>
      <c r="AI102" s="1316"/>
      <c r="AJ102" s="1316"/>
      <c r="AK102" s="1316"/>
      <c r="AL102" s="1316"/>
      <c r="AM102" s="1316"/>
      <c r="AN102" s="1316"/>
      <c r="AO102" s="1316"/>
      <c r="AP102" s="1316"/>
      <c r="AQ102" s="1316"/>
      <c r="AR102" s="1316"/>
      <c r="AS102" s="1316"/>
      <c r="AT102" s="1316"/>
      <c r="AU102" s="1316"/>
      <c r="AV102" s="1316"/>
      <c r="AW102" s="1316"/>
      <c r="AX102" s="1316"/>
      <c r="AY102" s="1316"/>
      <c r="AZ102" s="1316"/>
      <c r="BA102" s="1316"/>
      <c r="BB102" s="1316"/>
      <c r="BC102" s="1316"/>
      <c r="BD102" s="1316"/>
      <c r="BE102" s="1316"/>
      <c r="BF102" s="1316"/>
      <c r="BG102" s="1316"/>
      <c r="BH102" s="1316"/>
      <c r="BI102" s="1316"/>
      <c r="BJ102" s="1316"/>
      <c r="BK102" s="1316"/>
      <c r="BL102" s="1317"/>
      <c r="BM102" s="497"/>
      <c r="DY102" s="87"/>
      <c r="DZ102" s="87"/>
      <c r="EA102" s="87"/>
      <c r="EB102" s="87"/>
      <c r="EC102" s="87"/>
      <c r="ED102" s="87"/>
      <c r="EE102" s="87"/>
      <c r="EF102" s="87"/>
      <c r="EG102" s="87"/>
      <c r="EH102" s="87"/>
      <c r="EI102" s="87"/>
    </row>
    <row r="103" spans="1:139" ht="24.75" x14ac:dyDescent="0.35">
      <c r="A103" s="1555" t="s">
        <v>993</v>
      </c>
      <c r="B103" s="1382"/>
      <c r="C103" s="1382"/>
      <c r="D103" s="1382"/>
      <c r="E103" s="1382"/>
      <c r="F103" s="1382"/>
      <c r="G103" s="1382" t="s">
        <v>990</v>
      </c>
      <c r="H103" s="1382"/>
      <c r="I103" s="1382"/>
      <c r="J103" s="1382"/>
      <c r="K103" s="1382"/>
      <c r="L103" s="1382"/>
      <c r="M103" s="1382"/>
      <c r="N103" s="1382"/>
      <c r="O103" s="1382"/>
      <c r="P103" s="1382"/>
      <c r="Q103" s="1382"/>
      <c r="R103" s="1382"/>
      <c r="S103" s="1382"/>
      <c r="T103" s="1382"/>
      <c r="U103" s="1382"/>
      <c r="V103" s="1382"/>
      <c r="W103" s="1382"/>
      <c r="X103" s="1382"/>
      <c r="Y103" s="1382"/>
      <c r="Z103" s="1382"/>
      <c r="AA103" s="1382"/>
      <c r="AB103" s="1382"/>
      <c r="AC103" s="1382"/>
      <c r="AD103" s="1382" t="s">
        <v>19</v>
      </c>
      <c r="AE103" s="1382"/>
      <c r="AF103" s="1382"/>
      <c r="AG103" s="1382"/>
      <c r="AH103" s="1382"/>
      <c r="AI103" s="1382"/>
      <c r="AJ103" s="1382"/>
      <c r="AK103" s="1382"/>
      <c r="AL103" s="1382"/>
      <c r="AM103" s="1382"/>
      <c r="AN103" s="1382"/>
      <c r="AO103" s="1382"/>
      <c r="AP103" s="1382"/>
      <c r="AQ103" s="1382"/>
      <c r="AR103" s="1382"/>
      <c r="AS103" s="1382"/>
      <c r="AT103" s="1382"/>
      <c r="AU103" s="1382"/>
      <c r="AV103" s="1382"/>
      <c r="AW103" s="1382"/>
      <c r="AX103" s="1383"/>
      <c r="AY103" s="1362"/>
      <c r="AZ103" s="1277"/>
      <c r="BA103" s="1277"/>
      <c r="BB103" s="1277"/>
      <c r="BC103" s="1277"/>
      <c r="BD103" s="1277"/>
      <c r="BE103" s="1277"/>
      <c r="BF103" s="1277"/>
      <c r="BG103" s="1277"/>
      <c r="BH103" s="1277"/>
      <c r="BI103" s="1277"/>
      <c r="BJ103" s="1277"/>
      <c r="BK103" s="1277"/>
      <c r="BL103" s="1329"/>
      <c r="DY103" s="500"/>
      <c r="DZ103" s="500"/>
      <c r="EA103" s="500"/>
      <c r="EB103" s="500"/>
      <c r="EC103" s="500"/>
      <c r="ED103" s="500"/>
      <c r="EE103" s="500"/>
      <c r="EF103" s="500"/>
      <c r="EG103" s="500"/>
      <c r="EH103" s="500"/>
      <c r="EI103" s="500"/>
    </row>
    <row r="104" spans="1:139" ht="26.25" x14ac:dyDescent="0.45">
      <c r="A104" s="1379" t="s">
        <v>653</v>
      </c>
      <c r="B104" s="1380"/>
      <c r="C104" s="1380"/>
      <c r="D104" s="1380"/>
      <c r="E104" s="1380"/>
      <c r="F104" s="1380"/>
      <c r="G104" s="1552"/>
      <c r="H104" s="1552"/>
      <c r="I104" s="1552"/>
      <c r="J104" s="1552"/>
      <c r="K104" s="1552"/>
      <c r="L104" s="1552"/>
      <c r="M104" s="1552"/>
      <c r="N104" s="1552"/>
      <c r="O104" s="1552"/>
      <c r="P104" s="1552"/>
      <c r="Q104" s="1552"/>
      <c r="R104" s="1552"/>
      <c r="S104" s="1552"/>
      <c r="T104" s="1552"/>
      <c r="U104" s="1552"/>
      <c r="V104" s="1552"/>
      <c r="W104" s="1552"/>
      <c r="X104" s="1552"/>
      <c r="Y104" s="1552"/>
      <c r="Z104" s="1552"/>
      <c r="AA104" s="1552"/>
      <c r="AB104" s="1552"/>
      <c r="AC104" s="1552"/>
      <c r="AD104" s="1380" t="s">
        <v>659</v>
      </c>
      <c r="AE104" s="1380"/>
      <c r="AF104" s="1380"/>
      <c r="AG104" s="1380"/>
      <c r="AH104" s="1380"/>
      <c r="AI104" s="1380"/>
      <c r="AJ104" s="1380"/>
      <c r="AK104" s="1380" t="s">
        <v>1008</v>
      </c>
      <c r="AL104" s="1380"/>
      <c r="AM104" s="1380"/>
      <c r="AN104" s="1380"/>
      <c r="AO104" s="1380"/>
      <c r="AP104" s="1380"/>
      <c r="AQ104" s="1380"/>
      <c r="AR104" s="1380" t="s">
        <v>1009</v>
      </c>
      <c r="AS104" s="1380"/>
      <c r="AT104" s="1380"/>
      <c r="AU104" s="1380"/>
      <c r="AV104" s="1380"/>
      <c r="AW104" s="1380"/>
      <c r="AX104" s="1554"/>
      <c r="AY104" s="1362"/>
      <c r="AZ104" s="1277"/>
      <c r="BA104" s="1277"/>
      <c r="BB104" s="1277"/>
      <c r="BC104" s="1277"/>
      <c r="BD104" s="1277"/>
      <c r="BE104" s="1277"/>
      <c r="BF104" s="1277"/>
      <c r="BG104" s="1277"/>
      <c r="BH104" s="1277"/>
      <c r="BI104" s="1277"/>
      <c r="BJ104" s="1277"/>
      <c r="BK104" s="1277"/>
      <c r="BL104" s="1329"/>
      <c r="DY104" s="500"/>
      <c r="DZ104" s="500"/>
      <c r="EA104" s="500"/>
      <c r="EB104" s="500"/>
      <c r="EC104" s="500"/>
      <c r="ED104" s="500"/>
      <c r="EE104" s="500"/>
      <c r="EF104" s="500"/>
      <c r="EG104" s="500"/>
      <c r="EH104" s="500"/>
      <c r="EI104" s="500"/>
    </row>
    <row r="105" spans="1:139" ht="23.25" x14ac:dyDescent="0.35">
      <c r="A105" s="1379">
        <v>0</v>
      </c>
      <c r="B105" s="1380"/>
      <c r="C105" s="1380"/>
      <c r="D105" s="1380"/>
      <c r="E105" s="1380"/>
      <c r="F105" s="1380"/>
      <c r="G105" s="1381" t="s">
        <v>20</v>
      </c>
      <c r="H105" s="1381"/>
      <c r="I105" s="1381"/>
      <c r="J105" s="1381"/>
      <c r="K105" s="1381"/>
      <c r="L105" s="1381"/>
      <c r="M105" s="1381"/>
      <c r="N105" s="1381"/>
      <c r="O105" s="1381"/>
      <c r="P105" s="1381"/>
      <c r="Q105" s="1381"/>
      <c r="R105" s="1381"/>
      <c r="S105" s="1381"/>
      <c r="T105" s="1381"/>
      <c r="U105" s="1381"/>
      <c r="V105" s="1381"/>
      <c r="W105" s="1381"/>
      <c r="X105" s="1381"/>
      <c r="Y105" s="1381"/>
      <c r="Z105" s="1381"/>
      <c r="AA105" s="1381"/>
      <c r="AB105" s="1381"/>
      <c r="AC105" s="1381"/>
      <c r="AD105" s="1380"/>
      <c r="AE105" s="1380"/>
      <c r="AF105" s="1380"/>
      <c r="AG105" s="1380"/>
      <c r="AH105" s="1380"/>
      <c r="AI105" s="1380"/>
      <c r="AJ105" s="1380"/>
      <c r="AK105" s="1380"/>
      <c r="AL105" s="1380"/>
      <c r="AM105" s="1380"/>
      <c r="AN105" s="1380"/>
      <c r="AO105" s="1380"/>
      <c r="AP105" s="1380"/>
      <c r="AQ105" s="1380"/>
      <c r="AR105" s="1380"/>
      <c r="AS105" s="1380"/>
      <c r="AT105" s="1380"/>
      <c r="AU105" s="1380"/>
      <c r="AV105" s="1380"/>
      <c r="AW105" s="1380"/>
      <c r="AX105" s="1554"/>
      <c r="AY105" s="1362"/>
      <c r="AZ105" s="1277"/>
      <c r="BA105" s="1277"/>
      <c r="BB105" s="1277"/>
      <c r="BC105" s="1277"/>
      <c r="BD105" s="1277"/>
      <c r="BE105" s="1277"/>
      <c r="BF105" s="1277"/>
      <c r="BG105" s="1277"/>
      <c r="BH105" s="1277"/>
      <c r="BI105" s="1277"/>
      <c r="BJ105" s="1277"/>
      <c r="BK105" s="1277"/>
      <c r="BL105" s="1329"/>
      <c r="DY105" s="500"/>
      <c r="DZ105" s="500"/>
      <c r="EA105" s="500"/>
      <c r="EB105" s="500"/>
      <c r="EC105" s="500"/>
      <c r="ED105" s="500"/>
      <c r="EE105" s="500"/>
      <c r="EF105" s="500"/>
      <c r="EG105" s="500"/>
      <c r="EH105" s="500"/>
      <c r="EI105" s="500"/>
    </row>
    <row r="106" spans="1:139" ht="23.25" x14ac:dyDescent="0.35">
      <c r="A106" s="1379">
        <v>1</v>
      </c>
      <c r="B106" s="1380"/>
      <c r="C106" s="1380"/>
      <c r="D106" s="1380"/>
      <c r="E106" s="1380"/>
      <c r="F106" s="1380"/>
      <c r="G106" s="1381" t="s">
        <v>21</v>
      </c>
      <c r="H106" s="1381"/>
      <c r="I106" s="1381"/>
      <c r="J106" s="1381"/>
      <c r="K106" s="1381"/>
      <c r="L106" s="1381"/>
      <c r="M106" s="1381"/>
      <c r="N106" s="1381"/>
      <c r="O106" s="1381"/>
      <c r="P106" s="1381"/>
      <c r="Q106" s="1381"/>
      <c r="R106" s="1381"/>
      <c r="S106" s="1381"/>
      <c r="T106" s="1381"/>
      <c r="U106" s="1381"/>
      <c r="V106" s="1381"/>
      <c r="W106" s="1381"/>
      <c r="X106" s="1381"/>
      <c r="Y106" s="1381"/>
      <c r="Z106" s="1381"/>
      <c r="AA106" s="1381"/>
      <c r="AB106" s="1381"/>
      <c r="AC106" s="1381"/>
      <c r="AD106" s="1370">
        <f>IF($AR$143=0,$AR$142,$AR$143)</f>
        <v>2.8909635965101634E-2</v>
      </c>
      <c r="AE106" s="1370"/>
      <c r="AF106" s="1370"/>
      <c r="AG106" s="1370"/>
      <c r="AH106" s="1370"/>
      <c r="AI106" s="1370"/>
      <c r="AJ106" s="1370"/>
      <c r="AK106" s="1370">
        <f>IF($AY$143=0,$AY$142,$AY$143)</f>
        <v>1.3673476469980501E-2</v>
      </c>
      <c r="AL106" s="1370"/>
      <c r="AM106" s="1370"/>
      <c r="AN106" s="1370"/>
      <c r="AO106" s="1370"/>
      <c r="AP106" s="1370"/>
      <c r="AQ106" s="1370"/>
      <c r="AR106" s="1370">
        <f t="shared" ref="AR106:AR111" si="16">IF($BF$143=0,$BF$142,$BF$143)</f>
        <v>4.2973783191367293E-3</v>
      </c>
      <c r="AS106" s="1370"/>
      <c r="AT106" s="1370"/>
      <c r="AU106" s="1370"/>
      <c r="AV106" s="1370"/>
      <c r="AW106" s="1370"/>
      <c r="AX106" s="1370"/>
      <c r="AY106" s="1362"/>
      <c r="AZ106" s="1277"/>
      <c r="BA106" s="1277"/>
      <c r="BB106" s="1277"/>
      <c r="BC106" s="1277"/>
      <c r="BD106" s="1277"/>
      <c r="BE106" s="1277"/>
      <c r="BF106" s="1277"/>
      <c r="BG106" s="1277"/>
      <c r="BH106" s="1277"/>
      <c r="BI106" s="1277"/>
      <c r="BJ106" s="1277"/>
      <c r="BK106" s="1277"/>
      <c r="BL106" s="1329"/>
      <c r="DY106" s="500"/>
      <c r="DZ106" s="500"/>
      <c r="EA106" s="500"/>
      <c r="EB106" s="500"/>
      <c r="EC106" s="500"/>
      <c r="ED106" s="500"/>
      <c r="EE106" s="500"/>
      <c r="EF106" s="500"/>
      <c r="EG106" s="500"/>
      <c r="EH106" s="500"/>
      <c r="EI106" s="500"/>
    </row>
    <row r="107" spans="1:139" ht="23.25" x14ac:dyDescent="0.35">
      <c r="A107" s="1379">
        <v>2</v>
      </c>
      <c r="B107" s="1380"/>
      <c r="C107" s="1380"/>
      <c r="D107" s="1380"/>
      <c r="E107" s="1380"/>
      <c r="F107" s="1380"/>
      <c r="G107" s="1381" t="s">
        <v>22</v>
      </c>
      <c r="H107" s="1381"/>
      <c r="I107" s="1381"/>
      <c r="J107" s="1381"/>
      <c r="K107" s="1381"/>
      <c r="L107" s="1381"/>
      <c r="M107" s="1381"/>
      <c r="N107" s="1381"/>
      <c r="O107" s="1381"/>
      <c r="P107" s="1381"/>
      <c r="Q107" s="1381"/>
      <c r="R107" s="1381"/>
      <c r="S107" s="1381"/>
      <c r="T107" s="1381"/>
      <c r="U107" s="1381"/>
      <c r="V107" s="1381"/>
      <c r="W107" s="1381"/>
      <c r="X107" s="1381"/>
      <c r="Y107" s="1381"/>
      <c r="Z107" s="1381"/>
      <c r="AA107" s="1381"/>
      <c r="AB107" s="1381"/>
      <c r="AC107" s="1381"/>
      <c r="AD107" s="1370">
        <f>IF($AR$143=0,$AR$142,$AR$143)</f>
        <v>2.8909635965101634E-2</v>
      </c>
      <c r="AE107" s="1370"/>
      <c r="AF107" s="1370"/>
      <c r="AG107" s="1370"/>
      <c r="AH107" s="1370"/>
      <c r="AI107" s="1370"/>
      <c r="AJ107" s="1370"/>
      <c r="AK107" s="1370">
        <f>IF($AY$143=0,$AY$142,$AY$143)</f>
        <v>1.3673476469980501E-2</v>
      </c>
      <c r="AL107" s="1370"/>
      <c r="AM107" s="1370"/>
      <c r="AN107" s="1370"/>
      <c r="AO107" s="1370"/>
      <c r="AP107" s="1370"/>
      <c r="AQ107" s="1370"/>
      <c r="AR107" s="1370">
        <f t="shared" si="16"/>
        <v>4.2973783191367293E-3</v>
      </c>
      <c r="AS107" s="1370"/>
      <c r="AT107" s="1370"/>
      <c r="AU107" s="1370"/>
      <c r="AV107" s="1370"/>
      <c r="AW107" s="1370"/>
      <c r="AX107" s="1370"/>
      <c r="AY107" s="1362"/>
      <c r="AZ107" s="1277"/>
      <c r="BA107" s="1277"/>
      <c r="BB107" s="1277"/>
      <c r="BC107" s="1277"/>
      <c r="BD107" s="1277"/>
      <c r="BE107" s="1277"/>
      <c r="BF107" s="1277"/>
      <c r="BG107" s="1277"/>
      <c r="BH107" s="1277"/>
      <c r="BI107" s="1277"/>
      <c r="BJ107" s="1277"/>
      <c r="BK107" s="1277"/>
      <c r="BL107" s="1329"/>
      <c r="DY107" s="500"/>
      <c r="DZ107" s="500"/>
      <c r="EA107" s="500"/>
      <c r="EB107" s="500"/>
      <c r="EC107" s="500"/>
      <c r="ED107" s="500"/>
      <c r="EE107" s="500"/>
      <c r="EF107" s="500"/>
      <c r="EG107" s="500"/>
      <c r="EH107" s="500"/>
      <c r="EI107" s="500"/>
    </row>
    <row r="108" spans="1:139" ht="23.25" x14ac:dyDescent="0.35">
      <c r="A108" s="1379">
        <v>3</v>
      </c>
      <c r="B108" s="1380"/>
      <c r="C108" s="1380"/>
      <c r="D108" s="1380"/>
      <c r="E108" s="1380"/>
      <c r="F108" s="1380"/>
      <c r="G108" s="1381" t="s">
        <v>23</v>
      </c>
      <c r="H108" s="1381"/>
      <c r="I108" s="1381"/>
      <c r="J108" s="1381"/>
      <c r="K108" s="1381"/>
      <c r="L108" s="1381"/>
      <c r="M108" s="1381"/>
      <c r="N108" s="1381"/>
      <c r="O108" s="1381"/>
      <c r="P108" s="1381"/>
      <c r="Q108" s="1381"/>
      <c r="R108" s="1381"/>
      <c r="S108" s="1381"/>
      <c r="T108" s="1381"/>
      <c r="U108" s="1381"/>
      <c r="V108" s="1381"/>
      <c r="W108" s="1381"/>
      <c r="X108" s="1381"/>
      <c r="Y108" s="1381"/>
      <c r="Z108" s="1381"/>
      <c r="AA108" s="1381"/>
      <c r="AB108" s="1381"/>
      <c r="AC108" s="1381"/>
      <c r="AD108" s="1370">
        <f>IF($AR$143=0,$AR$142,$AR$143)</f>
        <v>2.8909635965101634E-2</v>
      </c>
      <c r="AE108" s="1370"/>
      <c r="AF108" s="1370"/>
      <c r="AG108" s="1370"/>
      <c r="AH108" s="1370"/>
      <c r="AI108" s="1370"/>
      <c r="AJ108" s="1370"/>
      <c r="AK108" s="1370">
        <f>IF($AY$143=0,$AY$142,$AY$143)</f>
        <v>1.3673476469980501E-2</v>
      </c>
      <c r="AL108" s="1370"/>
      <c r="AM108" s="1370"/>
      <c r="AN108" s="1370"/>
      <c r="AO108" s="1370"/>
      <c r="AP108" s="1370"/>
      <c r="AQ108" s="1370"/>
      <c r="AR108" s="1370">
        <f t="shared" si="16"/>
        <v>4.2973783191367293E-3</v>
      </c>
      <c r="AS108" s="1370"/>
      <c r="AT108" s="1370"/>
      <c r="AU108" s="1370"/>
      <c r="AV108" s="1370"/>
      <c r="AW108" s="1370"/>
      <c r="AX108" s="1370"/>
      <c r="AY108" s="1362"/>
      <c r="AZ108" s="1277"/>
      <c r="BA108" s="1277"/>
      <c r="BB108" s="1277"/>
      <c r="BC108" s="1277"/>
      <c r="BD108" s="1277"/>
      <c r="BE108" s="1277"/>
      <c r="BF108" s="1277"/>
      <c r="BG108" s="1277"/>
      <c r="BH108" s="1277"/>
      <c r="BI108" s="1277"/>
      <c r="BJ108" s="1277"/>
      <c r="BK108" s="1277"/>
      <c r="BL108" s="1329"/>
      <c r="DY108" s="500"/>
      <c r="DZ108" s="500"/>
      <c r="EA108" s="500"/>
      <c r="EB108" s="500"/>
      <c r="EC108" s="500"/>
      <c r="ED108" s="500"/>
      <c r="EE108" s="500"/>
      <c r="EF108" s="500"/>
      <c r="EG108" s="500"/>
      <c r="EH108" s="500"/>
      <c r="EI108" s="500"/>
    </row>
    <row r="109" spans="1:139" ht="23.25" x14ac:dyDescent="0.35">
      <c r="A109" s="1379">
        <v>4</v>
      </c>
      <c r="B109" s="1380"/>
      <c r="C109" s="1380"/>
      <c r="D109" s="1380"/>
      <c r="E109" s="1380"/>
      <c r="F109" s="1380"/>
      <c r="G109" s="1381" t="s">
        <v>24</v>
      </c>
      <c r="H109" s="1381"/>
      <c r="I109" s="1381"/>
      <c r="J109" s="1381"/>
      <c r="K109" s="1381"/>
      <c r="L109" s="1381"/>
      <c r="M109" s="1381"/>
      <c r="N109" s="1381"/>
      <c r="O109" s="1381"/>
      <c r="P109" s="1381"/>
      <c r="Q109" s="1381"/>
      <c r="R109" s="1381"/>
      <c r="S109" s="1381"/>
      <c r="T109" s="1381"/>
      <c r="U109" s="1381"/>
      <c r="V109" s="1381"/>
      <c r="W109" s="1381"/>
      <c r="X109" s="1381"/>
      <c r="Y109" s="1381"/>
      <c r="Z109" s="1381"/>
      <c r="AA109" s="1381"/>
      <c r="AB109" s="1381"/>
      <c r="AC109" s="1381"/>
      <c r="AD109" s="1370">
        <f>IF($AR$143=0,$AR$142,$AR$143)</f>
        <v>2.8909635965101634E-2</v>
      </c>
      <c r="AE109" s="1370"/>
      <c r="AF109" s="1370"/>
      <c r="AG109" s="1370"/>
      <c r="AH109" s="1370"/>
      <c r="AI109" s="1370"/>
      <c r="AJ109" s="1370"/>
      <c r="AK109" s="1370">
        <f>IF($AY$143=0,$AY$142,$AY$143)</f>
        <v>1.3673476469980501E-2</v>
      </c>
      <c r="AL109" s="1370"/>
      <c r="AM109" s="1370"/>
      <c r="AN109" s="1370"/>
      <c r="AO109" s="1370"/>
      <c r="AP109" s="1370"/>
      <c r="AQ109" s="1370"/>
      <c r="AR109" s="1370">
        <f t="shared" si="16"/>
        <v>4.2973783191367293E-3</v>
      </c>
      <c r="AS109" s="1370"/>
      <c r="AT109" s="1370"/>
      <c r="AU109" s="1370"/>
      <c r="AV109" s="1370"/>
      <c r="AW109" s="1370"/>
      <c r="AX109" s="1370"/>
      <c r="AY109" s="1362"/>
      <c r="AZ109" s="1277"/>
      <c r="BA109" s="1277"/>
      <c r="BB109" s="1277"/>
      <c r="BC109" s="1277"/>
      <c r="BD109" s="1277"/>
      <c r="BE109" s="1277"/>
      <c r="BF109" s="1277"/>
      <c r="BG109" s="1277"/>
      <c r="BH109" s="1277"/>
      <c r="BI109" s="1277"/>
      <c r="BJ109" s="1277"/>
      <c r="BK109" s="1277"/>
      <c r="BL109" s="1329"/>
      <c r="DY109" s="500"/>
      <c r="DZ109" s="500"/>
      <c r="EA109" s="500"/>
      <c r="EB109" s="500"/>
      <c r="EC109" s="500"/>
      <c r="ED109" s="500"/>
      <c r="EE109" s="500"/>
      <c r="EF109" s="500"/>
      <c r="EG109" s="500"/>
      <c r="EH109" s="500"/>
      <c r="EI109" s="500"/>
    </row>
    <row r="110" spans="1:139" ht="23.25" x14ac:dyDescent="0.35">
      <c r="A110" s="1379">
        <v>5</v>
      </c>
      <c r="B110" s="1380"/>
      <c r="C110" s="1380"/>
      <c r="D110" s="1380"/>
      <c r="E110" s="1380"/>
      <c r="F110" s="1380"/>
      <c r="G110" s="1381" t="s">
        <v>729</v>
      </c>
      <c r="H110" s="1381"/>
      <c r="I110" s="1381"/>
      <c r="J110" s="1381"/>
      <c r="K110" s="1381"/>
      <c r="L110" s="1381"/>
      <c r="M110" s="1381"/>
      <c r="N110" s="1381"/>
      <c r="O110" s="1381"/>
      <c r="P110" s="1381"/>
      <c r="Q110" s="1381"/>
      <c r="R110" s="1381"/>
      <c r="S110" s="1381"/>
      <c r="T110" s="1381"/>
      <c r="U110" s="1381"/>
      <c r="V110" s="1381"/>
      <c r="W110" s="1381"/>
      <c r="X110" s="1381"/>
      <c r="Y110" s="1381"/>
      <c r="Z110" s="1381"/>
      <c r="AA110" s="1381"/>
      <c r="AB110" s="1381"/>
      <c r="AC110" s="1381"/>
      <c r="AD110" s="1370">
        <v>2.0999999999999999E-3</v>
      </c>
      <c r="AE110" s="1370"/>
      <c r="AF110" s="1370"/>
      <c r="AG110" s="1370"/>
      <c r="AH110" s="1370"/>
      <c r="AI110" s="1370"/>
      <c r="AJ110" s="1370"/>
      <c r="AK110" s="1370">
        <v>5.9999999999999995E-4</v>
      </c>
      <c r="AL110" s="1370"/>
      <c r="AM110" s="1370"/>
      <c r="AN110" s="1370"/>
      <c r="AO110" s="1370"/>
      <c r="AP110" s="1370"/>
      <c r="AQ110" s="1370"/>
      <c r="AR110" s="1556">
        <f>AD110*0.138</f>
        <v>2.898E-4</v>
      </c>
      <c r="AS110" s="1556"/>
      <c r="AT110" s="1556"/>
      <c r="AU110" s="1556"/>
      <c r="AV110" s="1556"/>
      <c r="AW110" s="1556"/>
      <c r="AX110" s="1556"/>
      <c r="AY110" s="1362"/>
      <c r="AZ110" s="1277"/>
      <c r="BA110" s="1277"/>
      <c r="BB110" s="1277"/>
      <c r="BC110" s="1277"/>
      <c r="BD110" s="1277"/>
      <c r="BE110" s="1277"/>
      <c r="BF110" s="1277"/>
      <c r="BG110" s="1277"/>
      <c r="BH110" s="1277"/>
      <c r="BI110" s="1277"/>
      <c r="BJ110" s="1277"/>
      <c r="BK110" s="1277"/>
      <c r="BL110" s="1329"/>
      <c r="DY110" s="500"/>
      <c r="DZ110" s="500"/>
      <c r="EA110" s="500"/>
      <c r="EB110" s="500"/>
      <c r="EC110" s="500"/>
      <c r="ED110" s="500"/>
      <c r="EE110" s="500"/>
      <c r="EF110" s="500"/>
      <c r="EG110" s="500"/>
      <c r="EH110" s="500"/>
      <c r="EI110" s="500"/>
    </row>
    <row r="111" spans="1:139" ht="23.25" x14ac:dyDescent="0.35">
      <c r="A111" s="1379">
        <v>6</v>
      </c>
      <c r="B111" s="1380"/>
      <c r="C111" s="1380"/>
      <c r="D111" s="1380"/>
      <c r="E111" s="1380"/>
      <c r="F111" s="1380"/>
      <c r="G111" s="1381" t="s">
        <v>25</v>
      </c>
      <c r="H111" s="1381"/>
      <c r="I111" s="1381"/>
      <c r="J111" s="1381"/>
      <c r="K111" s="1381"/>
      <c r="L111" s="1381"/>
      <c r="M111" s="1381"/>
      <c r="N111" s="1381"/>
      <c r="O111" s="1381"/>
      <c r="P111" s="1381"/>
      <c r="Q111" s="1381"/>
      <c r="R111" s="1381"/>
      <c r="S111" s="1381"/>
      <c r="T111" s="1381"/>
      <c r="U111" s="1381"/>
      <c r="V111" s="1381"/>
      <c r="W111" s="1381"/>
      <c r="X111" s="1381"/>
      <c r="Y111" s="1381"/>
      <c r="Z111" s="1381"/>
      <c r="AA111" s="1381"/>
      <c r="AB111" s="1381"/>
      <c r="AC111" s="1381"/>
      <c r="AD111" s="1370">
        <f>IF($AR$143=0,$AR$142,$AR$143)</f>
        <v>2.8909635965101634E-2</v>
      </c>
      <c r="AE111" s="1370"/>
      <c r="AF111" s="1370"/>
      <c r="AG111" s="1370"/>
      <c r="AH111" s="1370"/>
      <c r="AI111" s="1370"/>
      <c r="AJ111" s="1370"/>
      <c r="AK111" s="1370">
        <f>IF($AY$143=0,$AY$142,$AY$143)</f>
        <v>1.3673476469980501E-2</v>
      </c>
      <c r="AL111" s="1370"/>
      <c r="AM111" s="1370"/>
      <c r="AN111" s="1370"/>
      <c r="AO111" s="1370"/>
      <c r="AP111" s="1370"/>
      <c r="AQ111" s="1370"/>
      <c r="AR111" s="1370">
        <f t="shared" si="16"/>
        <v>4.2973783191367293E-3</v>
      </c>
      <c r="AS111" s="1370"/>
      <c r="AT111" s="1370"/>
      <c r="AU111" s="1370"/>
      <c r="AV111" s="1370"/>
      <c r="AW111" s="1370"/>
      <c r="AX111" s="1370"/>
      <c r="AY111" s="1362"/>
      <c r="AZ111" s="1277"/>
      <c r="BA111" s="1277"/>
      <c r="BB111" s="1277"/>
      <c r="BC111" s="1277"/>
      <c r="BD111" s="1277"/>
      <c r="BE111" s="1277"/>
      <c r="BF111" s="1277"/>
      <c r="BG111" s="1277"/>
      <c r="BH111" s="1277"/>
      <c r="BI111" s="1277"/>
      <c r="BJ111" s="1277"/>
      <c r="BK111" s="1277"/>
      <c r="BL111" s="1329"/>
      <c r="DY111" s="500"/>
      <c r="DZ111" s="500"/>
      <c r="EA111" s="500"/>
      <c r="EB111" s="500"/>
      <c r="EC111" s="500"/>
      <c r="ED111" s="500"/>
      <c r="EE111" s="500"/>
      <c r="EF111" s="500"/>
      <c r="EG111" s="500"/>
      <c r="EH111" s="500"/>
      <c r="EI111" s="500"/>
    </row>
    <row r="112" spans="1:139" ht="23.25" x14ac:dyDescent="0.35">
      <c r="A112" s="1379">
        <v>7</v>
      </c>
      <c r="B112" s="1380"/>
      <c r="C112" s="1380"/>
      <c r="D112" s="1380"/>
      <c r="E112" s="1380"/>
      <c r="F112" s="1380"/>
      <c r="G112" s="1381" t="s">
        <v>26</v>
      </c>
      <c r="H112" s="1381"/>
      <c r="I112" s="1381"/>
      <c r="J112" s="1381"/>
      <c r="K112" s="1381"/>
      <c r="L112" s="1381"/>
      <c r="M112" s="1381"/>
      <c r="N112" s="1381"/>
      <c r="O112" s="1381"/>
      <c r="P112" s="1381"/>
      <c r="Q112" s="1381"/>
      <c r="R112" s="1381"/>
      <c r="S112" s="1381"/>
      <c r="T112" s="1381"/>
      <c r="U112" s="1381"/>
      <c r="V112" s="1381"/>
      <c r="W112" s="1381"/>
      <c r="X112" s="1381"/>
      <c r="Y112" s="1381"/>
      <c r="Z112" s="1381"/>
      <c r="AA112" s="1381"/>
      <c r="AB112" s="1381"/>
      <c r="AC112" s="1381"/>
      <c r="AD112" s="1370">
        <v>0.28000000000000003</v>
      </c>
      <c r="AE112" s="1370"/>
      <c r="AF112" s="1370"/>
      <c r="AG112" s="1370"/>
      <c r="AH112" s="1370"/>
      <c r="AI112" s="1370"/>
      <c r="AJ112" s="1370"/>
      <c r="AK112" s="1370">
        <v>1.7000000000000001E-2</v>
      </c>
      <c r="AL112" s="1370"/>
      <c r="AM112" s="1370"/>
      <c r="AN112" s="1370"/>
      <c r="AO112" s="1370"/>
      <c r="AP112" s="1370"/>
      <c r="AQ112" s="1370"/>
      <c r="AR112" s="1370">
        <v>5.0000000000000001E-3</v>
      </c>
      <c r="AS112" s="1370"/>
      <c r="AT112" s="1370"/>
      <c r="AU112" s="1370"/>
      <c r="AV112" s="1370"/>
      <c r="AW112" s="1370"/>
      <c r="AX112" s="1371"/>
      <c r="AY112" s="1362"/>
      <c r="AZ112" s="1277"/>
      <c r="BA112" s="1277"/>
      <c r="BB112" s="1277"/>
      <c r="BC112" s="1277"/>
      <c r="BD112" s="1277"/>
      <c r="BE112" s="1277"/>
      <c r="BF112" s="1277"/>
      <c r="BG112" s="1277"/>
      <c r="BH112" s="1277"/>
      <c r="BI112" s="1277"/>
      <c r="BJ112" s="1277"/>
      <c r="BK112" s="1277"/>
      <c r="BL112" s="1329"/>
      <c r="DY112" s="500"/>
      <c r="DZ112" s="500"/>
      <c r="EA112" s="500"/>
      <c r="EB112" s="500"/>
      <c r="EC112" s="500"/>
      <c r="ED112" s="500"/>
      <c r="EE112" s="500"/>
      <c r="EF112" s="500"/>
      <c r="EG112" s="500"/>
      <c r="EH112" s="500"/>
      <c r="EI112" s="500"/>
    </row>
    <row r="113" spans="1:139" ht="23.25" x14ac:dyDescent="0.35">
      <c r="A113" s="1379">
        <v>8</v>
      </c>
      <c r="B113" s="1380"/>
      <c r="C113" s="1380"/>
      <c r="D113" s="1380"/>
      <c r="E113" s="1380"/>
      <c r="F113" s="1380"/>
      <c r="G113" s="1381" t="s">
        <v>27</v>
      </c>
      <c r="H113" s="1381"/>
      <c r="I113" s="1381"/>
      <c r="J113" s="1381"/>
      <c r="K113" s="1381"/>
      <c r="L113" s="1381"/>
      <c r="M113" s="1381"/>
      <c r="N113" s="1381"/>
      <c r="O113" s="1381"/>
      <c r="P113" s="1381"/>
      <c r="Q113" s="1381"/>
      <c r="R113" s="1381"/>
      <c r="S113" s="1381"/>
      <c r="T113" s="1381"/>
      <c r="U113" s="1381"/>
      <c r="V113" s="1381"/>
      <c r="W113" s="1381"/>
      <c r="X113" s="1381"/>
      <c r="Y113" s="1381"/>
      <c r="Z113" s="1381"/>
      <c r="AA113" s="1381"/>
      <c r="AB113" s="1381"/>
      <c r="AC113" s="1381"/>
      <c r="AD113" s="1370">
        <v>0.56000000000000005</v>
      </c>
      <c r="AE113" s="1370"/>
      <c r="AF113" s="1370"/>
      <c r="AG113" s="1370"/>
      <c r="AH113" s="1370"/>
      <c r="AI113" s="1370"/>
      <c r="AJ113" s="1370"/>
      <c r="AK113" s="1370">
        <v>3.4000000000000002E-2</v>
      </c>
      <c r="AL113" s="1370"/>
      <c r="AM113" s="1370"/>
      <c r="AN113" s="1370"/>
      <c r="AO113" s="1370"/>
      <c r="AP113" s="1370"/>
      <c r="AQ113" s="1370"/>
      <c r="AR113" s="1370">
        <v>0.01</v>
      </c>
      <c r="AS113" s="1370"/>
      <c r="AT113" s="1370"/>
      <c r="AU113" s="1370"/>
      <c r="AV113" s="1370"/>
      <c r="AW113" s="1370"/>
      <c r="AX113" s="1371"/>
      <c r="AY113" s="1362"/>
      <c r="AZ113" s="1277"/>
      <c r="BA113" s="1277"/>
      <c r="BB113" s="1277"/>
      <c r="BC113" s="1277"/>
      <c r="BD113" s="1277"/>
      <c r="BE113" s="1277"/>
      <c r="BF113" s="1277"/>
      <c r="BG113" s="1277"/>
      <c r="BH113" s="1277"/>
      <c r="BI113" s="1277"/>
      <c r="BJ113" s="1277"/>
      <c r="BK113" s="1277"/>
      <c r="BL113" s="1329"/>
      <c r="DY113" s="500"/>
      <c r="DZ113" s="500"/>
      <c r="EA113" s="500"/>
      <c r="EB113" s="500"/>
      <c r="EC113" s="500"/>
      <c r="ED113" s="500"/>
      <c r="EE113" s="500"/>
      <c r="EF113" s="500"/>
      <c r="EG113" s="500"/>
      <c r="EH113" s="500"/>
      <c r="EI113" s="500"/>
    </row>
    <row r="114" spans="1:139" ht="23.25" x14ac:dyDescent="0.35">
      <c r="A114" s="1379">
        <v>9</v>
      </c>
      <c r="B114" s="1380"/>
      <c r="C114" s="1380"/>
      <c r="D114" s="1380"/>
      <c r="E114" s="1380"/>
      <c r="F114" s="1380"/>
      <c r="G114" s="1381" t="s">
        <v>28</v>
      </c>
      <c r="H114" s="1381"/>
      <c r="I114" s="1381"/>
      <c r="J114" s="1381"/>
      <c r="K114" s="1381"/>
      <c r="L114" s="1381"/>
      <c r="M114" s="1381"/>
      <c r="N114" s="1381"/>
      <c r="O114" s="1381"/>
      <c r="P114" s="1381"/>
      <c r="Q114" s="1381"/>
      <c r="R114" s="1381"/>
      <c r="S114" s="1381"/>
      <c r="T114" s="1381"/>
      <c r="U114" s="1381"/>
      <c r="V114" s="1381"/>
      <c r="W114" s="1381"/>
      <c r="X114" s="1381"/>
      <c r="Y114" s="1381"/>
      <c r="Z114" s="1381"/>
      <c r="AA114" s="1381"/>
      <c r="AB114" s="1381"/>
      <c r="AC114" s="1381"/>
      <c r="AD114" s="1370">
        <v>1.85</v>
      </c>
      <c r="AE114" s="1370"/>
      <c r="AF114" s="1370"/>
      <c r="AG114" s="1370"/>
      <c r="AH114" s="1370"/>
      <c r="AI114" s="1370"/>
      <c r="AJ114" s="1370"/>
      <c r="AK114" s="1370">
        <v>0.112</v>
      </c>
      <c r="AL114" s="1370"/>
      <c r="AM114" s="1370"/>
      <c r="AN114" s="1370"/>
      <c r="AO114" s="1370"/>
      <c r="AP114" s="1370"/>
      <c r="AQ114" s="1370"/>
      <c r="AR114" s="1370">
        <v>3.5000000000000003E-2</v>
      </c>
      <c r="AS114" s="1370"/>
      <c r="AT114" s="1370"/>
      <c r="AU114" s="1370"/>
      <c r="AV114" s="1370"/>
      <c r="AW114" s="1370"/>
      <c r="AX114" s="1371"/>
      <c r="AY114" s="1362"/>
      <c r="AZ114" s="1277"/>
      <c r="BA114" s="1277"/>
      <c r="BB114" s="1277"/>
      <c r="BC114" s="1277"/>
      <c r="BD114" s="1277"/>
      <c r="BE114" s="1277"/>
      <c r="BF114" s="1277"/>
      <c r="BG114" s="1277"/>
      <c r="BH114" s="1277"/>
      <c r="BI114" s="1277"/>
      <c r="BJ114" s="1277"/>
      <c r="BK114" s="1277"/>
      <c r="BL114" s="1329"/>
      <c r="DY114" s="500"/>
      <c r="DZ114" s="500"/>
      <c r="EA114" s="500"/>
      <c r="EB114" s="500"/>
      <c r="EC114" s="500"/>
      <c r="ED114" s="500"/>
      <c r="EE114" s="500"/>
      <c r="EF114" s="500"/>
      <c r="EG114" s="500"/>
      <c r="EH114" s="500"/>
      <c r="EI114" s="500"/>
    </row>
    <row r="115" spans="1:139" ht="23.25" x14ac:dyDescent="0.35">
      <c r="A115" s="1379">
        <v>10</v>
      </c>
      <c r="B115" s="1380"/>
      <c r="C115" s="1380"/>
      <c r="D115" s="1380"/>
      <c r="E115" s="1380"/>
      <c r="F115" s="1380"/>
      <c r="G115" s="1381" t="s">
        <v>29</v>
      </c>
      <c r="H115" s="1381"/>
      <c r="I115" s="1381"/>
      <c r="J115" s="1381"/>
      <c r="K115" s="1381"/>
      <c r="L115" s="1381"/>
      <c r="M115" s="1381"/>
      <c r="N115" s="1381"/>
      <c r="O115" s="1381"/>
      <c r="P115" s="1381"/>
      <c r="Q115" s="1381"/>
      <c r="R115" s="1381"/>
      <c r="S115" s="1381"/>
      <c r="T115" s="1381"/>
      <c r="U115" s="1381"/>
      <c r="V115" s="1381"/>
      <c r="W115" s="1381"/>
      <c r="X115" s="1381"/>
      <c r="Y115" s="1381"/>
      <c r="Z115" s="1381"/>
      <c r="AA115" s="1381"/>
      <c r="AB115" s="1381"/>
      <c r="AC115" s="1381"/>
      <c r="AD115" s="1370">
        <v>1.7999999999999999E-2</v>
      </c>
      <c r="AE115" s="1370"/>
      <c r="AF115" s="1370"/>
      <c r="AG115" s="1370"/>
      <c r="AH115" s="1370"/>
      <c r="AI115" s="1370"/>
      <c r="AJ115" s="1370"/>
      <c r="AK115" s="1370">
        <v>1E-3</v>
      </c>
      <c r="AL115" s="1370"/>
      <c r="AM115" s="1370"/>
      <c r="AN115" s="1370"/>
      <c r="AO115" s="1370"/>
      <c r="AP115" s="1370"/>
      <c r="AQ115" s="1370"/>
      <c r="AR115" s="1370">
        <v>1E-3</v>
      </c>
      <c r="AS115" s="1370"/>
      <c r="AT115" s="1370"/>
      <c r="AU115" s="1370"/>
      <c r="AV115" s="1370"/>
      <c r="AW115" s="1370"/>
      <c r="AX115" s="1371"/>
      <c r="AY115" s="1362"/>
      <c r="AZ115" s="1277"/>
      <c r="BA115" s="1277"/>
      <c r="BB115" s="1277"/>
      <c r="BC115" s="1277"/>
      <c r="BD115" s="1277"/>
      <c r="BE115" s="1277"/>
      <c r="BF115" s="1277"/>
      <c r="BG115" s="1277"/>
      <c r="BH115" s="1277"/>
      <c r="BI115" s="1277"/>
      <c r="BJ115" s="1277"/>
      <c r="BK115" s="1277"/>
      <c r="BL115" s="1329"/>
      <c r="DY115" s="500"/>
      <c r="DZ115" s="500"/>
      <c r="EA115" s="500"/>
      <c r="EB115" s="500"/>
      <c r="EC115" s="500"/>
      <c r="ED115" s="500"/>
      <c r="EE115" s="500"/>
      <c r="EF115" s="500"/>
      <c r="EG115" s="500"/>
      <c r="EH115" s="500"/>
      <c r="EI115" s="500"/>
    </row>
    <row r="116" spans="1:139" ht="23.25" x14ac:dyDescent="0.35">
      <c r="A116" s="1379">
        <v>11</v>
      </c>
      <c r="B116" s="1380"/>
      <c r="C116" s="1380"/>
      <c r="D116" s="1380"/>
      <c r="E116" s="1380"/>
      <c r="F116" s="1380"/>
      <c r="G116" s="1381" t="s">
        <v>730</v>
      </c>
      <c r="H116" s="1381"/>
      <c r="I116" s="1381"/>
      <c r="J116" s="1381"/>
      <c r="K116" s="1381"/>
      <c r="L116" s="1381"/>
      <c r="M116" s="1381"/>
      <c r="N116" s="1381"/>
      <c r="O116" s="1381"/>
      <c r="P116" s="1381"/>
      <c r="Q116" s="1381"/>
      <c r="R116" s="1381"/>
      <c r="S116" s="1381"/>
      <c r="T116" s="1381"/>
      <c r="U116" s="1381"/>
      <c r="V116" s="1381"/>
      <c r="W116" s="1381"/>
      <c r="X116" s="1381"/>
      <c r="Y116" s="1381"/>
      <c r="Z116" s="1381"/>
      <c r="AA116" s="1381"/>
      <c r="AB116" s="1381"/>
      <c r="AC116" s="1381"/>
      <c r="AD116" s="1370">
        <v>5.4599999999999996E-3</v>
      </c>
      <c r="AE116" s="1370"/>
      <c r="AF116" s="1370"/>
      <c r="AG116" s="1370"/>
      <c r="AH116" s="1370"/>
      <c r="AI116" s="1370"/>
      <c r="AJ116" s="1370"/>
      <c r="AK116" s="1556">
        <v>2.5999999999999999E-3</v>
      </c>
      <c r="AL116" s="1556"/>
      <c r="AM116" s="1556"/>
      <c r="AN116" s="1556"/>
      <c r="AO116" s="1556"/>
      <c r="AP116" s="1556"/>
      <c r="AQ116" s="1556"/>
      <c r="AR116" s="1370">
        <f>AD116*0.146</f>
        <v>7.9715999999999988E-4</v>
      </c>
      <c r="AS116" s="1370"/>
      <c r="AT116" s="1370"/>
      <c r="AU116" s="1370"/>
      <c r="AV116" s="1370"/>
      <c r="AW116" s="1370"/>
      <c r="AX116" s="1371"/>
      <c r="AY116" s="1362"/>
      <c r="AZ116" s="1277"/>
      <c r="BA116" s="1277"/>
      <c r="BB116" s="1277"/>
      <c r="BC116" s="1277"/>
      <c r="BD116" s="1277"/>
      <c r="BE116" s="1277"/>
      <c r="BF116" s="1277"/>
      <c r="BG116" s="1277"/>
      <c r="BH116" s="1277"/>
      <c r="BI116" s="1277"/>
      <c r="BJ116" s="1277"/>
      <c r="BK116" s="1277"/>
      <c r="BL116" s="1329"/>
      <c r="DY116" s="500"/>
      <c r="DZ116" s="500"/>
      <c r="EA116" s="500"/>
      <c r="EB116" s="500"/>
      <c r="EC116" s="500"/>
      <c r="ED116" s="500"/>
      <c r="EE116" s="500"/>
      <c r="EF116" s="500"/>
      <c r="EG116" s="500"/>
      <c r="EH116" s="500"/>
      <c r="EI116" s="500"/>
    </row>
    <row r="117" spans="1:139" ht="23.25" x14ac:dyDescent="0.35">
      <c r="A117" s="1379">
        <v>12</v>
      </c>
      <c r="B117" s="1380"/>
      <c r="C117" s="1380"/>
      <c r="D117" s="1380"/>
      <c r="E117" s="1380"/>
      <c r="F117" s="1380"/>
      <c r="G117" s="1381" t="s">
        <v>30</v>
      </c>
      <c r="H117" s="1381"/>
      <c r="I117" s="1381"/>
      <c r="J117" s="1381"/>
      <c r="K117" s="1381"/>
      <c r="L117" s="1381"/>
      <c r="M117" s="1381"/>
      <c r="N117" s="1381"/>
      <c r="O117" s="1381"/>
      <c r="P117" s="1381"/>
      <c r="Q117" s="1381"/>
      <c r="R117" s="1381"/>
      <c r="S117" s="1381"/>
      <c r="T117" s="1381"/>
      <c r="U117" s="1381"/>
      <c r="V117" s="1381"/>
      <c r="W117" s="1381"/>
      <c r="X117" s="1381"/>
      <c r="Y117" s="1381"/>
      <c r="Z117" s="1381"/>
      <c r="AA117" s="1381"/>
      <c r="AB117" s="1381"/>
      <c r="AC117" s="1381"/>
      <c r="AD117" s="1370">
        <v>0.16</v>
      </c>
      <c r="AE117" s="1370"/>
      <c r="AF117" s="1370"/>
      <c r="AG117" s="1370"/>
      <c r="AH117" s="1370"/>
      <c r="AI117" s="1370"/>
      <c r="AJ117" s="1370"/>
      <c r="AK117" s="1370">
        <v>0.12</v>
      </c>
      <c r="AL117" s="1370"/>
      <c r="AM117" s="1370"/>
      <c r="AN117" s="1370"/>
      <c r="AO117" s="1370"/>
      <c r="AP117" s="1370"/>
      <c r="AQ117" s="1370"/>
      <c r="AR117" s="1370">
        <v>3.7999999999999999E-2</v>
      </c>
      <c r="AS117" s="1370"/>
      <c r="AT117" s="1370"/>
      <c r="AU117" s="1370"/>
      <c r="AV117" s="1370"/>
      <c r="AW117" s="1370"/>
      <c r="AX117" s="1371"/>
      <c r="AY117" s="1362"/>
      <c r="AZ117" s="1277"/>
      <c r="BA117" s="1277"/>
      <c r="BB117" s="1277"/>
      <c r="BC117" s="1277"/>
      <c r="BD117" s="1277"/>
      <c r="BE117" s="1277"/>
      <c r="BF117" s="1277"/>
      <c r="BG117" s="1277"/>
      <c r="BH117" s="1277"/>
      <c r="BI117" s="1277"/>
      <c r="BJ117" s="1277"/>
      <c r="BK117" s="1277"/>
      <c r="BL117" s="1329"/>
    </row>
    <row r="118" spans="1:139" ht="23.25" x14ac:dyDescent="0.35">
      <c r="A118" s="1379">
        <v>13</v>
      </c>
      <c r="B118" s="1380"/>
      <c r="C118" s="1380"/>
      <c r="D118" s="1380"/>
      <c r="E118" s="1380"/>
      <c r="F118" s="1380"/>
      <c r="G118" s="1377" t="s">
        <v>31</v>
      </c>
      <c r="H118" s="1377"/>
      <c r="I118" s="1377"/>
      <c r="J118" s="1377"/>
      <c r="K118" s="1377"/>
      <c r="L118" s="1377"/>
      <c r="M118" s="1377"/>
      <c r="N118" s="1377"/>
      <c r="O118" s="1377"/>
      <c r="P118" s="1377"/>
      <c r="Q118" s="1377"/>
      <c r="R118" s="1377"/>
      <c r="S118" s="1377"/>
      <c r="T118" s="1377"/>
      <c r="U118" s="1377"/>
      <c r="V118" s="1377"/>
      <c r="W118" s="1377"/>
      <c r="X118" s="1377"/>
      <c r="Y118" s="1377"/>
      <c r="Z118" s="1377"/>
      <c r="AA118" s="1377"/>
      <c r="AB118" s="1377"/>
      <c r="AC118" s="1377"/>
      <c r="AD118" s="1365">
        <v>0</v>
      </c>
      <c r="AE118" s="1365"/>
      <c r="AF118" s="1365"/>
      <c r="AG118" s="1365"/>
      <c r="AH118" s="1365"/>
      <c r="AI118" s="1365"/>
      <c r="AJ118" s="1365"/>
      <c r="AK118" s="1365">
        <v>0</v>
      </c>
      <c r="AL118" s="1365"/>
      <c r="AM118" s="1365"/>
      <c r="AN118" s="1365"/>
      <c r="AO118" s="1365"/>
      <c r="AP118" s="1365"/>
      <c r="AQ118" s="1365"/>
      <c r="AR118" s="1365">
        <v>0</v>
      </c>
      <c r="AS118" s="1365"/>
      <c r="AT118" s="1365"/>
      <c r="AU118" s="1365"/>
      <c r="AV118" s="1365"/>
      <c r="AW118" s="1365"/>
      <c r="AX118" s="1366"/>
      <c r="AY118" s="1362"/>
      <c r="AZ118" s="1277"/>
      <c r="BA118" s="1277"/>
      <c r="BB118" s="1277"/>
      <c r="BC118" s="1277"/>
      <c r="BD118" s="1277"/>
      <c r="BE118" s="1277"/>
      <c r="BF118" s="1277"/>
      <c r="BG118" s="1277"/>
      <c r="BH118" s="1277"/>
      <c r="BI118" s="1277"/>
      <c r="BJ118" s="1277"/>
      <c r="BK118" s="1277"/>
      <c r="BL118" s="1329"/>
    </row>
    <row r="119" spans="1:139" ht="23.25" x14ac:dyDescent="0.35">
      <c r="A119" s="1379">
        <v>14</v>
      </c>
      <c r="B119" s="1380"/>
      <c r="C119" s="1380"/>
      <c r="D119" s="1380"/>
      <c r="E119" s="1380"/>
      <c r="F119" s="1380"/>
      <c r="G119" s="1377" t="s">
        <v>731</v>
      </c>
      <c r="H119" s="1377"/>
      <c r="I119" s="1377"/>
      <c r="J119" s="1377"/>
      <c r="K119" s="1377"/>
      <c r="L119" s="1377"/>
      <c r="M119" s="1377"/>
      <c r="N119" s="1377"/>
      <c r="O119" s="1377"/>
      <c r="P119" s="1377"/>
      <c r="Q119" s="1377"/>
      <c r="R119" s="1377"/>
      <c r="S119" s="1377"/>
      <c r="T119" s="1377"/>
      <c r="U119" s="1377"/>
      <c r="V119" s="1377"/>
      <c r="W119" s="1377"/>
      <c r="X119" s="1377"/>
      <c r="Y119" s="1377"/>
      <c r="Z119" s="1377"/>
      <c r="AA119" s="1377"/>
      <c r="AB119" s="1377"/>
      <c r="AC119" s="1377"/>
      <c r="AD119" s="1365">
        <v>1.47E-3</v>
      </c>
      <c r="AE119" s="1365"/>
      <c r="AF119" s="1365"/>
      <c r="AG119" s="1365"/>
      <c r="AH119" s="1365"/>
      <c r="AI119" s="1365"/>
      <c r="AJ119" s="1365"/>
      <c r="AK119" s="1372">
        <v>6.9999999999999999E-4</v>
      </c>
      <c r="AL119" s="1372"/>
      <c r="AM119" s="1372"/>
      <c r="AN119" s="1372"/>
      <c r="AO119" s="1372"/>
      <c r="AP119" s="1372"/>
      <c r="AQ119" s="1372"/>
      <c r="AR119" s="1365">
        <f>AD119*0.146</f>
        <v>2.1461999999999997E-4</v>
      </c>
      <c r="AS119" s="1365"/>
      <c r="AT119" s="1365"/>
      <c r="AU119" s="1365"/>
      <c r="AV119" s="1365"/>
      <c r="AW119" s="1365"/>
      <c r="AX119" s="1366"/>
      <c r="AY119" s="1362"/>
      <c r="AZ119" s="1277"/>
      <c r="BA119" s="1277"/>
      <c r="BB119" s="1277"/>
      <c r="BC119" s="1277"/>
      <c r="BD119" s="1277"/>
      <c r="BE119" s="1277"/>
      <c r="BF119" s="1277"/>
      <c r="BG119" s="1277"/>
      <c r="BH119" s="1277"/>
      <c r="BI119" s="1277"/>
      <c r="BJ119" s="1277"/>
      <c r="BK119" s="1277"/>
      <c r="BL119" s="1329"/>
    </row>
    <row r="120" spans="1:139" ht="23.25" x14ac:dyDescent="0.35">
      <c r="A120" s="1379">
        <v>15</v>
      </c>
      <c r="B120" s="1380"/>
      <c r="C120" s="1380"/>
      <c r="D120" s="1380"/>
      <c r="E120" s="1380"/>
      <c r="F120" s="1380"/>
      <c r="G120" s="1377" t="s">
        <v>32</v>
      </c>
      <c r="H120" s="1377"/>
      <c r="I120" s="1377"/>
      <c r="J120" s="1377"/>
      <c r="K120" s="1377"/>
      <c r="L120" s="1377"/>
      <c r="M120" s="1377"/>
      <c r="N120" s="1377"/>
      <c r="O120" s="1377"/>
      <c r="P120" s="1377"/>
      <c r="Q120" s="1377"/>
      <c r="R120" s="1377"/>
      <c r="S120" s="1377"/>
      <c r="T120" s="1377"/>
      <c r="U120" s="1377"/>
      <c r="V120" s="1377"/>
      <c r="W120" s="1377"/>
      <c r="X120" s="1377"/>
      <c r="Y120" s="1377"/>
      <c r="Z120" s="1377"/>
      <c r="AA120" s="1377"/>
      <c r="AB120" s="1377"/>
      <c r="AC120" s="1377"/>
      <c r="AD120" s="1365">
        <v>0.27</v>
      </c>
      <c r="AE120" s="1365"/>
      <c r="AF120" s="1365"/>
      <c r="AG120" s="1365"/>
      <c r="AH120" s="1365"/>
      <c r="AI120" s="1365"/>
      <c r="AJ120" s="1365"/>
      <c r="AK120" s="1365">
        <v>1.6E-2</v>
      </c>
      <c r="AL120" s="1365"/>
      <c r="AM120" s="1365"/>
      <c r="AN120" s="1365"/>
      <c r="AO120" s="1365"/>
      <c r="AP120" s="1365"/>
      <c r="AQ120" s="1365"/>
      <c r="AR120" s="1365">
        <v>5.0000000000000001E-3</v>
      </c>
      <c r="AS120" s="1365"/>
      <c r="AT120" s="1365"/>
      <c r="AU120" s="1365"/>
      <c r="AV120" s="1365"/>
      <c r="AW120" s="1365"/>
      <c r="AX120" s="1366"/>
      <c r="AY120" s="1362"/>
      <c r="AZ120" s="1277"/>
      <c r="BA120" s="1277"/>
      <c r="BB120" s="1277"/>
      <c r="BC120" s="1277"/>
      <c r="BD120" s="1277"/>
      <c r="BE120" s="1277"/>
      <c r="BF120" s="1277"/>
      <c r="BG120" s="1277"/>
      <c r="BH120" s="1277"/>
      <c r="BI120" s="1277"/>
      <c r="BJ120" s="1277"/>
      <c r="BK120" s="1277"/>
      <c r="BL120" s="1329"/>
    </row>
    <row r="121" spans="1:139" ht="23.25" x14ac:dyDescent="0.35">
      <c r="A121" s="1379">
        <v>16</v>
      </c>
      <c r="B121" s="1380"/>
      <c r="C121" s="1380"/>
      <c r="D121" s="1380"/>
      <c r="E121" s="1380"/>
      <c r="F121" s="1380"/>
      <c r="G121" s="1377" t="s">
        <v>33</v>
      </c>
      <c r="H121" s="1377"/>
      <c r="I121" s="1377"/>
      <c r="J121" s="1377"/>
      <c r="K121" s="1377"/>
      <c r="L121" s="1377"/>
      <c r="M121" s="1377"/>
      <c r="N121" s="1377"/>
      <c r="O121" s="1377"/>
      <c r="P121" s="1377"/>
      <c r="Q121" s="1377"/>
      <c r="R121" s="1377"/>
      <c r="S121" s="1377"/>
      <c r="T121" s="1377"/>
      <c r="U121" s="1377"/>
      <c r="V121" s="1377"/>
      <c r="W121" s="1377"/>
      <c r="X121" s="1377"/>
      <c r="Y121" s="1377"/>
      <c r="Z121" s="1377"/>
      <c r="AA121" s="1377"/>
      <c r="AB121" s="1377"/>
      <c r="AC121" s="1377"/>
      <c r="AD121" s="1365">
        <v>0.24</v>
      </c>
      <c r="AE121" s="1365"/>
      <c r="AF121" s="1365"/>
      <c r="AG121" s="1365"/>
      <c r="AH121" s="1365"/>
      <c r="AI121" s="1365"/>
      <c r="AJ121" s="1365"/>
      <c r="AK121" s="1365">
        <v>1.4999999999999999E-2</v>
      </c>
      <c r="AL121" s="1365"/>
      <c r="AM121" s="1365"/>
      <c r="AN121" s="1365"/>
      <c r="AO121" s="1365"/>
      <c r="AP121" s="1365"/>
      <c r="AQ121" s="1365"/>
      <c r="AR121" s="1365">
        <v>4.0000000000000001E-3</v>
      </c>
      <c r="AS121" s="1365"/>
      <c r="AT121" s="1365"/>
      <c r="AU121" s="1365"/>
      <c r="AV121" s="1365"/>
      <c r="AW121" s="1365"/>
      <c r="AX121" s="1366"/>
      <c r="AY121" s="1362"/>
      <c r="AZ121" s="1277"/>
      <c r="BA121" s="1277"/>
      <c r="BB121" s="1277"/>
      <c r="BC121" s="1277"/>
      <c r="BD121" s="1277"/>
      <c r="BE121" s="1277"/>
      <c r="BF121" s="1277"/>
      <c r="BG121" s="1277"/>
      <c r="BH121" s="1277"/>
      <c r="BI121" s="1277"/>
      <c r="BJ121" s="1277"/>
      <c r="BK121" s="1277"/>
      <c r="BL121" s="1329"/>
    </row>
    <row r="122" spans="1:139" ht="23.25" x14ac:dyDescent="0.35">
      <c r="A122" s="1379">
        <v>17</v>
      </c>
      <c r="B122" s="1380"/>
      <c r="C122" s="1380"/>
      <c r="D122" s="1380"/>
      <c r="E122" s="1380"/>
      <c r="F122" s="1380"/>
      <c r="G122" s="1377" t="s">
        <v>34</v>
      </c>
      <c r="H122" s="1377"/>
      <c r="I122" s="1377"/>
      <c r="J122" s="1377"/>
      <c r="K122" s="1377"/>
      <c r="L122" s="1377"/>
      <c r="M122" s="1377"/>
      <c r="N122" s="1377"/>
      <c r="O122" s="1377"/>
      <c r="P122" s="1377"/>
      <c r="Q122" s="1377"/>
      <c r="R122" s="1377"/>
      <c r="S122" s="1377"/>
      <c r="T122" s="1377"/>
      <c r="U122" s="1377"/>
      <c r="V122" s="1377"/>
      <c r="W122" s="1377"/>
      <c r="X122" s="1377"/>
      <c r="Y122" s="1377"/>
      <c r="Z122" s="1377"/>
      <c r="AA122" s="1377"/>
      <c r="AB122" s="1377"/>
      <c r="AC122" s="1377"/>
      <c r="AD122" s="1370">
        <f>IF($AR$143=0,$AR$142,$AR$143)</f>
        <v>2.8909635965101634E-2</v>
      </c>
      <c r="AE122" s="1370"/>
      <c r="AF122" s="1370"/>
      <c r="AG122" s="1370"/>
      <c r="AH122" s="1370"/>
      <c r="AI122" s="1370"/>
      <c r="AJ122" s="1370"/>
      <c r="AK122" s="1370">
        <f>IF($AY$143=0,$AY$142,$AY$143)</f>
        <v>1.3673476469980501E-2</v>
      </c>
      <c r="AL122" s="1370"/>
      <c r="AM122" s="1370"/>
      <c r="AN122" s="1370"/>
      <c r="AO122" s="1370"/>
      <c r="AP122" s="1370"/>
      <c r="AQ122" s="1370"/>
      <c r="AR122" s="1370">
        <f>IF($BF$143=0,$BF$142,$BF$143)</f>
        <v>4.2973783191367293E-3</v>
      </c>
      <c r="AS122" s="1370"/>
      <c r="AT122" s="1370"/>
      <c r="AU122" s="1370"/>
      <c r="AV122" s="1370"/>
      <c r="AW122" s="1370"/>
      <c r="AX122" s="1370"/>
      <c r="AY122" s="1362"/>
      <c r="AZ122" s="1277"/>
      <c r="BA122" s="1277"/>
      <c r="BB122" s="1277"/>
      <c r="BC122" s="1277"/>
      <c r="BD122" s="1277"/>
      <c r="BE122" s="1277"/>
      <c r="BF122" s="1277"/>
      <c r="BG122" s="1277"/>
      <c r="BH122" s="1277"/>
      <c r="BI122" s="1277"/>
      <c r="BJ122" s="1277"/>
      <c r="BK122" s="1277"/>
      <c r="BL122" s="1329"/>
    </row>
    <row r="123" spans="1:139" ht="23.25" x14ac:dyDescent="0.35">
      <c r="A123" s="1379">
        <v>18</v>
      </c>
      <c r="B123" s="1380"/>
      <c r="C123" s="1380"/>
      <c r="D123" s="1380"/>
      <c r="E123" s="1380"/>
      <c r="F123" s="1380"/>
      <c r="G123" s="1377" t="s">
        <v>35</v>
      </c>
      <c r="H123" s="1377"/>
      <c r="I123" s="1377"/>
      <c r="J123" s="1377"/>
      <c r="K123" s="1377"/>
      <c r="L123" s="1377"/>
      <c r="M123" s="1377"/>
      <c r="N123" s="1377"/>
      <c r="O123" s="1377"/>
      <c r="P123" s="1377"/>
      <c r="Q123" s="1377"/>
      <c r="R123" s="1377"/>
      <c r="S123" s="1377"/>
      <c r="T123" s="1377"/>
      <c r="U123" s="1377"/>
      <c r="V123" s="1377"/>
      <c r="W123" s="1377"/>
      <c r="X123" s="1377"/>
      <c r="Y123" s="1377"/>
      <c r="Z123" s="1377"/>
      <c r="AA123" s="1377"/>
      <c r="AB123" s="1377"/>
      <c r="AC123" s="1377"/>
      <c r="AD123" s="1365">
        <v>0.24</v>
      </c>
      <c r="AE123" s="1365"/>
      <c r="AF123" s="1365"/>
      <c r="AG123" s="1365"/>
      <c r="AH123" s="1365"/>
      <c r="AI123" s="1365"/>
      <c r="AJ123" s="1365"/>
      <c r="AK123" s="1365">
        <v>1.6E-2</v>
      </c>
      <c r="AL123" s="1365"/>
      <c r="AM123" s="1365"/>
      <c r="AN123" s="1365"/>
      <c r="AO123" s="1365"/>
      <c r="AP123" s="1365"/>
      <c r="AQ123" s="1365"/>
      <c r="AR123" s="1365">
        <v>5.0000000000000001E-3</v>
      </c>
      <c r="AS123" s="1365"/>
      <c r="AT123" s="1365"/>
      <c r="AU123" s="1365"/>
      <c r="AV123" s="1365"/>
      <c r="AW123" s="1365"/>
      <c r="AX123" s="1366"/>
      <c r="AY123" s="1362"/>
      <c r="AZ123" s="1277"/>
      <c r="BA123" s="1277"/>
      <c r="BB123" s="1277"/>
      <c r="BC123" s="1277"/>
      <c r="BD123" s="1277"/>
      <c r="BE123" s="1277"/>
      <c r="BF123" s="1277"/>
      <c r="BG123" s="1277"/>
      <c r="BH123" s="1277"/>
      <c r="BI123" s="1277"/>
      <c r="BJ123" s="1277"/>
      <c r="BK123" s="1277"/>
      <c r="BL123" s="1329"/>
    </row>
    <row r="124" spans="1:139" ht="23.25" x14ac:dyDescent="0.35">
      <c r="A124" s="1379">
        <v>19</v>
      </c>
      <c r="B124" s="1380"/>
      <c r="C124" s="1380"/>
      <c r="D124" s="1380"/>
      <c r="E124" s="1380"/>
      <c r="F124" s="1380"/>
      <c r="G124" s="1377" t="s">
        <v>36</v>
      </c>
      <c r="H124" s="1377"/>
      <c r="I124" s="1377"/>
      <c r="J124" s="1377"/>
      <c r="K124" s="1377"/>
      <c r="L124" s="1377"/>
      <c r="M124" s="1377"/>
      <c r="N124" s="1377"/>
      <c r="O124" s="1377"/>
      <c r="P124" s="1377"/>
      <c r="Q124" s="1377"/>
      <c r="R124" s="1377"/>
      <c r="S124" s="1377"/>
      <c r="T124" s="1377"/>
      <c r="U124" s="1377"/>
      <c r="V124" s="1377"/>
      <c r="W124" s="1377"/>
      <c r="X124" s="1377"/>
      <c r="Y124" s="1377"/>
      <c r="Z124" s="1377"/>
      <c r="AA124" s="1377"/>
      <c r="AB124" s="1377"/>
      <c r="AC124" s="1377"/>
      <c r="AD124" s="1370">
        <f>IF($AR$143=0,$AR$142,$AR$143)</f>
        <v>2.8909635965101634E-2</v>
      </c>
      <c r="AE124" s="1370"/>
      <c r="AF124" s="1370"/>
      <c r="AG124" s="1370"/>
      <c r="AH124" s="1370"/>
      <c r="AI124" s="1370"/>
      <c r="AJ124" s="1370"/>
      <c r="AK124" s="1370">
        <f>IF($AY$143=0,$AY$142,$AY$143)</f>
        <v>1.3673476469980501E-2</v>
      </c>
      <c r="AL124" s="1370"/>
      <c r="AM124" s="1370"/>
      <c r="AN124" s="1370"/>
      <c r="AO124" s="1370"/>
      <c r="AP124" s="1370"/>
      <c r="AQ124" s="1370"/>
      <c r="AR124" s="1370">
        <f>IF($BF$143=0,$BF$142,$BF$143)</f>
        <v>4.2973783191367293E-3</v>
      </c>
      <c r="AS124" s="1370"/>
      <c r="AT124" s="1370"/>
      <c r="AU124" s="1370"/>
      <c r="AV124" s="1370"/>
      <c r="AW124" s="1370"/>
      <c r="AX124" s="1370"/>
      <c r="AY124" s="1362"/>
      <c r="AZ124" s="1277"/>
      <c r="BA124" s="1277"/>
      <c r="BB124" s="1277"/>
      <c r="BC124" s="1277"/>
      <c r="BD124" s="1277"/>
      <c r="BE124" s="1277"/>
      <c r="BF124" s="1277"/>
      <c r="BG124" s="1277"/>
      <c r="BH124" s="1277"/>
      <c r="BI124" s="1277"/>
      <c r="BJ124" s="1277"/>
      <c r="BK124" s="1277"/>
      <c r="BL124" s="1329"/>
    </row>
    <row r="125" spans="1:139" ht="23.25" x14ac:dyDescent="0.35">
      <c r="A125" s="1379">
        <v>20</v>
      </c>
      <c r="B125" s="1380"/>
      <c r="C125" s="1380"/>
      <c r="D125" s="1380"/>
      <c r="E125" s="1380"/>
      <c r="F125" s="1380"/>
      <c r="G125" s="1377" t="s">
        <v>37</v>
      </c>
      <c r="H125" s="1377"/>
      <c r="I125" s="1377"/>
      <c r="J125" s="1377"/>
      <c r="K125" s="1377"/>
      <c r="L125" s="1377"/>
      <c r="M125" s="1377"/>
      <c r="N125" s="1377"/>
      <c r="O125" s="1377"/>
      <c r="P125" s="1377"/>
      <c r="Q125" s="1377"/>
      <c r="R125" s="1377"/>
      <c r="S125" s="1377"/>
      <c r="T125" s="1377"/>
      <c r="U125" s="1377"/>
      <c r="V125" s="1377"/>
      <c r="W125" s="1377"/>
      <c r="X125" s="1377"/>
      <c r="Y125" s="1377"/>
      <c r="Z125" s="1377"/>
      <c r="AA125" s="1377"/>
      <c r="AB125" s="1377"/>
      <c r="AC125" s="1377"/>
      <c r="AD125" s="1370">
        <f>IF($AR$143=0,$AR$142,$AR$143)</f>
        <v>2.8909635965101634E-2</v>
      </c>
      <c r="AE125" s="1370"/>
      <c r="AF125" s="1370"/>
      <c r="AG125" s="1370"/>
      <c r="AH125" s="1370"/>
      <c r="AI125" s="1370"/>
      <c r="AJ125" s="1370"/>
      <c r="AK125" s="1370">
        <f>IF($AY$143=0,$AY$142,$AY$143)</f>
        <v>1.3673476469980501E-2</v>
      </c>
      <c r="AL125" s="1370"/>
      <c r="AM125" s="1370"/>
      <c r="AN125" s="1370"/>
      <c r="AO125" s="1370"/>
      <c r="AP125" s="1370"/>
      <c r="AQ125" s="1370"/>
      <c r="AR125" s="1370">
        <f>IF($BF$143=0,$BF$142,$BF$143)</f>
        <v>4.2973783191367293E-3</v>
      </c>
      <c r="AS125" s="1370"/>
      <c r="AT125" s="1370"/>
      <c r="AU125" s="1370"/>
      <c r="AV125" s="1370"/>
      <c r="AW125" s="1370"/>
      <c r="AX125" s="1370"/>
      <c r="AY125" s="1362"/>
      <c r="AZ125" s="1277"/>
      <c r="BA125" s="1277"/>
      <c r="BB125" s="1277"/>
      <c r="BC125" s="1277"/>
      <c r="BD125" s="1277"/>
      <c r="BE125" s="1277"/>
      <c r="BF125" s="1277"/>
      <c r="BG125" s="1277"/>
      <c r="BH125" s="1277"/>
      <c r="BI125" s="1277"/>
      <c r="BJ125" s="1277"/>
      <c r="BK125" s="1277"/>
      <c r="BL125" s="1329"/>
    </row>
    <row r="126" spans="1:139" ht="23.25" x14ac:dyDescent="0.35">
      <c r="A126" s="1379">
        <v>21</v>
      </c>
      <c r="B126" s="1380"/>
      <c r="C126" s="1380"/>
      <c r="D126" s="1380"/>
      <c r="E126" s="1380"/>
      <c r="F126" s="1380"/>
      <c r="G126" s="1378" t="s">
        <v>69</v>
      </c>
      <c r="H126" s="1378"/>
      <c r="I126" s="1378"/>
      <c r="J126" s="1378"/>
      <c r="K126" s="1378"/>
      <c r="L126" s="1378"/>
      <c r="M126" s="1378"/>
      <c r="N126" s="1378"/>
      <c r="O126" s="1378"/>
      <c r="P126" s="1378"/>
      <c r="Q126" s="1378"/>
      <c r="R126" s="1378"/>
      <c r="S126" s="1378"/>
      <c r="T126" s="1378"/>
      <c r="U126" s="1378"/>
      <c r="V126" s="1378"/>
      <c r="W126" s="1378"/>
      <c r="X126" s="1378"/>
      <c r="Y126" s="1378"/>
      <c r="Z126" s="1378"/>
      <c r="AA126" s="1378"/>
      <c r="AB126" s="1378"/>
      <c r="AC126" s="1378"/>
      <c r="AD126" s="1358">
        <v>0</v>
      </c>
      <c r="AE126" s="1358"/>
      <c r="AF126" s="1358"/>
      <c r="AG126" s="1358"/>
      <c r="AH126" s="1358"/>
      <c r="AI126" s="1358"/>
      <c r="AJ126" s="1358"/>
      <c r="AK126" s="1358">
        <v>0</v>
      </c>
      <c r="AL126" s="1358"/>
      <c r="AM126" s="1358"/>
      <c r="AN126" s="1358"/>
      <c r="AO126" s="1358"/>
      <c r="AP126" s="1358"/>
      <c r="AQ126" s="1358"/>
      <c r="AR126" s="1358">
        <v>0</v>
      </c>
      <c r="AS126" s="1358"/>
      <c r="AT126" s="1358"/>
      <c r="AU126" s="1358"/>
      <c r="AV126" s="1358"/>
      <c r="AW126" s="1358"/>
      <c r="AX126" s="1367"/>
      <c r="AY126" s="1362"/>
      <c r="AZ126" s="1277"/>
      <c r="BA126" s="1277"/>
      <c r="BB126" s="1277"/>
      <c r="BC126" s="1277"/>
      <c r="BD126" s="1277"/>
      <c r="BE126" s="1277"/>
      <c r="BF126" s="1277"/>
      <c r="BG126" s="1277"/>
      <c r="BH126" s="1277"/>
      <c r="BI126" s="1277"/>
      <c r="BJ126" s="1277"/>
      <c r="BK126" s="1277"/>
      <c r="BL126" s="1329"/>
    </row>
    <row r="127" spans="1:139" ht="23.25" x14ac:dyDescent="0.35">
      <c r="A127" s="1379">
        <v>22</v>
      </c>
      <c r="B127" s="1380"/>
      <c r="C127" s="1380"/>
      <c r="D127" s="1380"/>
      <c r="E127" s="1380"/>
      <c r="F127" s="1380"/>
      <c r="G127" s="1378" t="s">
        <v>69</v>
      </c>
      <c r="H127" s="1378"/>
      <c r="I127" s="1378"/>
      <c r="J127" s="1378"/>
      <c r="K127" s="1378"/>
      <c r="L127" s="1378"/>
      <c r="M127" s="1378"/>
      <c r="N127" s="1378"/>
      <c r="O127" s="1378"/>
      <c r="P127" s="1378"/>
      <c r="Q127" s="1378"/>
      <c r="R127" s="1378"/>
      <c r="S127" s="1378"/>
      <c r="T127" s="1378"/>
      <c r="U127" s="1378"/>
      <c r="V127" s="1378"/>
      <c r="W127" s="1378"/>
      <c r="X127" s="1378"/>
      <c r="Y127" s="1378"/>
      <c r="Z127" s="1378"/>
      <c r="AA127" s="1378"/>
      <c r="AB127" s="1378"/>
      <c r="AC127" s="1378"/>
      <c r="AD127" s="1364">
        <v>0</v>
      </c>
      <c r="AE127" s="1364"/>
      <c r="AF127" s="1364"/>
      <c r="AG127" s="1364"/>
      <c r="AH127" s="1364"/>
      <c r="AI127" s="1364"/>
      <c r="AJ127" s="1364"/>
      <c r="AK127" s="1364">
        <v>0</v>
      </c>
      <c r="AL127" s="1364"/>
      <c r="AM127" s="1364"/>
      <c r="AN127" s="1364"/>
      <c r="AO127" s="1364"/>
      <c r="AP127" s="1364"/>
      <c r="AQ127" s="1364"/>
      <c r="AR127" s="1364">
        <v>0</v>
      </c>
      <c r="AS127" s="1364"/>
      <c r="AT127" s="1364"/>
      <c r="AU127" s="1364"/>
      <c r="AV127" s="1364"/>
      <c r="AW127" s="1364"/>
      <c r="AX127" s="1364"/>
      <c r="AY127" s="1362"/>
      <c r="AZ127" s="1277"/>
      <c r="BA127" s="1277"/>
      <c r="BB127" s="1277"/>
      <c r="BC127" s="1277"/>
      <c r="BD127" s="1277"/>
      <c r="BE127" s="1277"/>
      <c r="BF127" s="1277"/>
      <c r="BG127" s="1277"/>
      <c r="BH127" s="1277"/>
      <c r="BI127" s="1277"/>
      <c r="BJ127" s="1277"/>
      <c r="BK127" s="1277"/>
      <c r="BL127" s="1329"/>
    </row>
    <row r="128" spans="1:139" ht="23.25" x14ac:dyDescent="0.35">
      <c r="A128" s="1379">
        <v>23</v>
      </c>
      <c r="B128" s="1380"/>
      <c r="C128" s="1380"/>
      <c r="D128" s="1380"/>
      <c r="E128" s="1380"/>
      <c r="F128" s="1380"/>
      <c r="G128" s="1378" t="s">
        <v>69</v>
      </c>
      <c r="H128" s="1378"/>
      <c r="I128" s="1378"/>
      <c r="J128" s="1378"/>
      <c r="K128" s="1378"/>
      <c r="L128" s="1378"/>
      <c r="M128" s="1378"/>
      <c r="N128" s="1378"/>
      <c r="O128" s="1378"/>
      <c r="P128" s="1378"/>
      <c r="Q128" s="1378"/>
      <c r="R128" s="1378"/>
      <c r="S128" s="1378"/>
      <c r="T128" s="1378"/>
      <c r="U128" s="1378"/>
      <c r="V128" s="1378"/>
      <c r="W128" s="1378"/>
      <c r="X128" s="1378"/>
      <c r="Y128" s="1378"/>
      <c r="Z128" s="1378"/>
      <c r="AA128" s="1378"/>
      <c r="AB128" s="1378"/>
      <c r="AC128" s="1378"/>
      <c r="AD128" s="1358">
        <v>0</v>
      </c>
      <c r="AE128" s="1358"/>
      <c r="AF128" s="1358"/>
      <c r="AG128" s="1358"/>
      <c r="AH128" s="1358"/>
      <c r="AI128" s="1358"/>
      <c r="AJ128" s="1358"/>
      <c r="AK128" s="1358">
        <v>0</v>
      </c>
      <c r="AL128" s="1358"/>
      <c r="AM128" s="1358"/>
      <c r="AN128" s="1358"/>
      <c r="AO128" s="1358"/>
      <c r="AP128" s="1358"/>
      <c r="AQ128" s="1358"/>
      <c r="AR128" s="1358">
        <v>0</v>
      </c>
      <c r="AS128" s="1358"/>
      <c r="AT128" s="1358"/>
      <c r="AU128" s="1358"/>
      <c r="AV128" s="1358"/>
      <c r="AW128" s="1358"/>
      <c r="AX128" s="1367"/>
      <c r="AY128" s="1362"/>
      <c r="AZ128" s="1277"/>
      <c r="BA128" s="1277"/>
      <c r="BB128" s="1277"/>
      <c r="BC128" s="1277"/>
      <c r="BD128" s="1277"/>
      <c r="BE128" s="1277"/>
      <c r="BF128" s="1277"/>
      <c r="BG128" s="1277"/>
      <c r="BH128" s="1277"/>
      <c r="BI128" s="1277"/>
      <c r="BJ128" s="1277"/>
      <c r="BK128" s="1277"/>
      <c r="BL128" s="1329"/>
    </row>
    <row r="129" spans="1:64" ht="23.25" x14ac:dyDescent="0.35">
      <c r="A129" s="1379">
        <v>24</v>
      </c>
      <c r="B129" s="1380"/>
      <c r="C129" s="1380"/>
      <c r="D129" s="1380"/>
      <c r="E129" s="1380"/>
      <c r="F129" s="1380"/>
      <c r="G129" s="1373" t="s">
        <v>69</v>
      </c>
      <c r="H129" s="1374"/>
      <c r="I129" s="1374"/>
      <c r="J129" s="1374"/>
      <c r="K129" s="1374"/>
      <c r="L129" s="1374"/>
      <c r="M129" s="1374"/>
      <c r="N129" s="1374"/>
      <c r="O129" s="1374"/>
      <c r="P129" s="1374"/>
      <c r="Q129" s="1374"/>
      <c r="R129" s="1374"/>
      <c r="S129" s="1374"/>
      <c r="T129" s="1374"/>
      <c r="U129" s="1374"/>
      <c r="V129" s="1374"/>
      <c r="W129" s="1374"/>
      <c r="X129" s="1374"/>
      <c r="Y129" s="1374"/>
      <c r="Z129" s="1374"/>
      <c r="AA129" s="1374"/>
      <c r="AB129" s="1374"/>
      <c r="AC129" s="1375"/>
      <c r="AD129" s="1358">
        <v>0</v>
      </c>
      <c r="AE129" s="1358"/>
      <c r="AF129" s="1358"/>
      <c r="AG129" s="1358"/>
      <c r="AH129" s="1358"/>
      <c r="AI129" s="1358"/>
      <c r="AJ129" s="1358"/>
      <c r="AK129" s="1358">
        <v>0</v>
      </c>
      <c r="AL129" s="1358"/>
      <c r="AM129" s="1358"/>
      <c r="AN129" s="1358"/>
      <c r="AO129" s="1358"/>
      <c r="AP129" s="1358"/>
      <c r="AQ129" s="1358"/>
      <c r="AR129" s="1358">
        <v>0</v>
      </c>
      <c r="AS129" s="1358"/>
      <c r="AT129" s="1358"/>
      <c r="AU129" s="1358"/>
      <c r="AV129" s="1358"/>
      <c r="AW129" s="1358"/>
      <c r="AX129" s="1358"/>
      <c r="AY129" s="1362"/>
      <c r="AZ129" s="1277"/>
      <c r="BA129" s="1277"/>
      <c r="BB129" s="1277"/>
      <c r="BC129" s="1277"/>
      <c r="BD129" s="1277"/>
      <c r="BE129" s="1277"/>
      <c r="BF129" s="1277"/>
      <c r="BG129" s="1277"/>
      <c r="BH129" s="1277"/>
      <c r="BI129" s="1277"/>
      <c r="BJ129" s="1277"/>
      <c r="BK129" s="1277"/>
      <c r="BL129" s="1329"/>
    </row>
    <row r="130" spans="1:64" ht="24" thickBot="1" x14ac:dyDescent="0.4">
      <c r="A130" s="1379">
        <v>25</v>
      </c>
      <c r="B130" s="1380"/>
      <c r="C130" s="1380"/>
      <c r="D130" s="1380"/>
      <c r="E130" s="1380"/>
      <c r="F130" s="1380"/>
      <c r="G130" s="1376" t="s">
        <v>38</v>
      </c>
      <c r="H130" s="1376"/>
      <c r="I130" s="1376"/>
      <c r="J130" s="1376"/>
      <c r="K130" s="1376"/>
      <c r="L130" s="1376"/>
      <c r="M130" s="1376"/>
      <c r="N130" s="1376"/>
      <c r="O130" s="1376"/>
      <c r="P130" s="1376"/>
      <c r="Q130" s="1376"/>
      <c r="R130" s="1376"/>
      <c r="S130" s="1376"/>
      <c r="T130" s="1376"/>
      <c r="U130" s="1376"/>
      <c r="V130" s="1376"/>
      <c r="W130" s="1376"/>
      <c r="X130" s="1376"/>
      <c r="Y130" s="1376"/>
      <c r="Z130" s="1376"/>
      <c r="AA130" s="1376"/>
      <c r="AB130" s="1376"/>
      <c r="AC130" s="1376"/>
      <c r="AD130" s="1368" t="s">
        <v>39</v>
      </c>
      <c r="AE130" s="1368"/>
      <c r="AF130" s="1368"/>
      <c r="AG130" s="1368"/>
      <c r="AH130" s="1368"/>
      <c r="AI130" s="1368"/>
      <c r="AJ130" s="1368"/>
      <c r="AK130" s="1368" t="s">
        <v>39</v>
      </c>
      <c r="AL130" s="1368"/>
      <c r="AM130" s="1368"/>
      <c r="AN130" s="1368"/>
      <c r="AO130" s="1368"/>
      <c r="AP130" s="1368"/>
      <c r="AQ130" s="1368"/>
      <c r="AR130" s="1368" t="s">
        <v>39</v>
      </c>
      <c r="AS130" s="1368"/>
      <c r="AT130" s="1368"/>
      <c r="AU130" s="1368"/>
      <c r="AV130" s="1368"/>
      <c r="AW130" s="1368"/>
      <c r="AX130" s="1369"/>
      <c r="AY130" s="1362"/>
      <c r="AZ130" s="1277"/>
      <c r="BA130" s="1277"/>
      <c r="BB130" s="1277"/>
      <c r="BC130" s="1277"/>
      <c r="BD130" s="1277"/>
      <c r="BE130" s="1277"/>
      <c r="BF130" s="1277"/>
      <c r="BG130" s="1277"/>
      <c r="BH130" s="1277"/>
      <c r="BI130" s="1277"/>
      <c r="BJ130" s="1277"/>
      <c r="BK130" s="1277"/>
      <c r="BL130" s="1329"/>
    </row>
    <row r="131" spans="1:64" ht="24" thickBot="1" x14ac:dyDescent="0.4">
      <c r="A131" s="1333"/>
      <c r="B131" s="1271"/>
      <c r="C131" s="1271"/>
      <c r="D131" s="1271"/>
      <c r="E131" s="1271"/>
      <c r="F131" s="1271"/>
      <c r="G131" s="1271"/>
      <c r="H131" s="1271"/>
      <c r="I131" s="1271"/>
      <c r="J131" s="1271"/>
      <c r="K131" s="1271"/>
      <c r="L131" s="1271"/>
      <c r="M131" s="1271"/>
      <c r="N131" s="1271"/>
      <c r="O131" s="1271"/>
      <c r="P131" s="1271"/>
      <c r="Q131" s="1271"/>
      <c r="R131" s="1271"/>
      <c r="S131" s="1271"/>
      <c r="T131" s="1271"/>
      <c r="U131" s="1271"/>
      <c r="V131" s="1271"/>
      <c r="W131" s="1271"/>
      <c r="X131" s="1271"/>
      <c r="Y131" s="1271"/>
      <c r="Z131" s="1271"/>
      <c r="AA131" s="1271"/>
      <c r="AB131" s="1271"/>
      <c r="AC131" s="1271"/>
      <c r="AD131" s="1271"/>
      <c r="AE131" s="1271"/>
      <c r="AF131" s="1271"/>
      <c r="AG131" s="1271"/>
      <c r="AH131" s="1271"/>
      <c r="AI131" s="1271"/>
      <c r="AJ131" s="1271"/>
      <c r="AK131" s="1271"/>
      <c r="AL131" s="1271"/>
      <c r="AM131" s="1271"/>
      <c r="AN131" s="1271"/>
      <c r="AO131" s="1271"/>
      <c r="AP131" s="1271"/>
      <c r="AQ131" s="1271"/>
      <c r="AR131" s="1271"/>
      <c r="AS131" s="1271"/>
      <c r="AT131" s="1271"/>
      <c r="AU131" s="1271"/>
      <c r="AV131" s="1271"/>
      <c r="AW131" s="1271"/>
      <c r="AX131" s="1271"/>
      <c r="AY131" s="1271"/>
      <c r="AZ131" s="1271"/>
      <c r="BA131" s="1271"/>
      <c r="BB131" s="1271"/>
      <c r="BC131" s="1271"/>
      <c r="BD131" s="1271"/>
      <c r="BE131" s="1271"/>
      <c r="BF131" s="1271"/>
      <c r="BG131" s="1271"/>
      <c r="BH131" s="1271"/>
      <c r="BI131" s="1271"/>
      <c r="BJ131" s="1271"/>
      <c r="BK131" s="1271"/>
      <c r="BL131" s="1363"/>
    </row>
    <row r="132" spans="1:64" ht="23.25" x14ac:dyDescent="0.35">
      <c r="A132" s="1359" t="s">
        <v>40</v>
      </c>
      <c r="B132" s="1360"/>
      <c r="C132" s="1360"/>
      <c r="D132" s="1360"/>
      <c r="E132" s="1360"/>
      <c r="F132" s="1360"/>
      <c r="G132" s="1360"/>
      <c r="H132" s="1360"/>
      <c r="I132" s="1360"/>
      <c r="J132" s="1360"/>
      <c r="K132" s="1360"/>
      <c r="L132" s="1360"/>
      <c r="M132" s="1360"/>
      <c r="N132" s="1360"/>
      <c r="O132" s="1360"/>
      <c r="P132" s="1360"/>
      <c r="Q132" s="1360"/>
      <c r="R132" s="1360"/>
      <c r="S132" s="1360"/>
      <c r="T132" s="1360"/>
      <c r="U132" s="1360"/>
      <c r="V132" s="1360"/>
      <c r="W132" s="1360"/>
      <c r="X132" s="1360"/>
      <c r="Y132" s="1360"/>
      <c r="Z132" s="1360"/>
      <c r="AA132" s="1360"/>
      <c r="AB132" s="1360"/>
      <c r="AC132" s="1360"/>
      <c r="AD132" s="1360"/>
      <c r="AE132" s="1360"/>
      <c r="AF132" s="1360"/>
      <c r="AG132" s="1360"/>
      <c r="AH132" s="1360"/>
      <c r="AI132" s="1360"/>
      <c r="AJ132" s="1360"/>
      <c r="AK132" s="1360"/>
      <c r="AL132" s="1360"/>
      <c r="AM132" s="1360"/>
      <c r="AN132" s="1360"/>
      <c r="AO132" s="1360"/>
      <c r="AP132" s="1360"/>
      <c r="AQ132" s="1360"/>
      <c r="AR132" s="1360"/>
      <c r="AS132" s="1360"/>
      <c r="AT132" s="1360"/>
      <c r="AU132" s="1360"/>
      <c r="AV132" s="1360"/>
      <c r="AW132" s="1360"/>
      <c r="AX132" s="1360"/>
      <c r="AY132" s="1360"/>
      <c r="AZ132" s="1360"/>
      <c r="BA132" s="1360"/>
      <c r="BB132" s="1360"/>
      <c r="BC132" s="1360"/>
      <c r="BD132" s="1360"/>
      <c r="BE132" s="1360"/>
      <c r="BF132" s="1360"/>
      <c r="BG132" s="1360"/>
      <c r="BH132" s="1360"/>
      <c r="BI132" s="1360"/>
      <c r="BJ132" s="1360"/>
      <c r="BK132" s="1360"/>
      <c r="BL132" s="1361"/>
    </row>
    <row r="133" spans="1:64" ht="23.25" x14ac:dyDescent="0.35">
      <c r="A133" s="1333">
        <v>1</v>
      </c>
      <c r="B133" s="1271"/>
      <c r="C133" s="1271"/>
      <c r="D133" s="1271"/>
      <c r="E133" s="1271"/>
      <c r="F133" s="1272"/>
      <c r="G133" s="1322" t="s">
        <v>329</v>
      </c>
      <c r="H133" s="1322"/>
      <c r="I133" s="1322"/>
      <c r="J133" s="1322"/>
      <c r="K133" s="1322"/>
      <c r="L133" s="1322"/>
      <c r="M133" s="1322"/>
      <c r="N133" s="1322"/>
      <c r="O133" s="1322"/>
      <c r="P133" s="1322"/>
      <c r="Q133" s="1322"/>
      <c r="R133" s="1322"/>
      <c r="S133" s="1322"/>
      <c r="T133" s="1322"/>
      <c r="U133" s="1322"/>
      <c r="V133" s="1322"/>
      <c r="W133" s="1322"/>
      <c r="X133" s="1322"/>
      <c r="Y133" s="1322"/>
      <c r="Z133" s="1322"/>
      <c r="AA133" s="1322"/>
      <c r="AB133" s="1322"/>
      <c r="AC133" s="1322"/>
      <c r="AD133" s="1322"/>
      <c r="AE133" s="1322"/>
      <c r="AF133" s="1322"/>
      <c r="AG133" s="1322"/>
      <c r="AH133" s="1322"/>
      <c r="AI133" s="1322"/>
      <c r="AJ133" s="1322"/>
      <c r="AK133" s="1322"/>
      <c r="AL133" s="1322"/>
      <c r="AM133" s="1322"/>
      <c r="AN133" s="1322"/>
      <c r="AO133" s="1322"/>
      <c r="AP133" s="1322"/>
      <c r="AQ133" s="1322"/>
      <c r="AR133" s="1322"/>
      <c r="AS133" s="1322"/>
      <c r="AT133" s="1322"/>
      <c r="AU133" s="1322"/>
      <c r="AV133" s="1322"/>
      <c r="AW133" s="1322"/>
      <c r="AX133" s="1322"/>
      <c r="AY133" s="1322"/>
      <c r="AZ133" s="1322"/>
      <c r="BA133" s="1322"/>
      <c r="BB133" s="1322"/>
      <c r="BC133" s="1322"/>
      <c r="BD133" s="1322"/>
      <c r="BE133" s="1322"/>
      <c r="BF133" s="1322"/>
      <c r="BG133" s="1322"/>
      <c r="BH133" s="1322"/>
      <c r="BI133" s="1322"/>
      <c r="BJ133" s="1322"/>
      <c r="BK133" s="1322"/>
      <c r="BL133" s="1323"/>
    </row>
    <row r="134" spans="1:64" ht="23.25" x14ac:dyDescent="0.35">
      <c r="A134" s="1333"/>
      <c r="B134" s="1271"/>
      <c r="C134" s="1271"/>
      <c r="D134" s="1271"/>
      <c r="E134" s="1271"/>
      <c r="F134" s="1272"/>
      <c r="G134" s="1322" t="s">
        <v>330</v>
      </c>
      <c r="H134" s="1322"/>
      <c r="I134" s="1322"/>
      <c r="J134" s="1322"/>
      <c r="K134" s="1322"/>
      <c r="L134" s="1322"/>
      <c r="M134" s="1322"/>
      <c r="N134" s="1322"/>
      <c r="O134" s="1322"/>
      <c r="P134" s="1322"/>
      <c r="Q134" s="1322"/>
      <c r="R134" s="1322"/>
      <c r="S134" s="1322"/>
      <c r="T134" s="1322"/>
      <c r="U134" s="1322"/>
      <c r="V134" s="1322"/>
      <c r="W134" s="1322"/>
      <c r="X134" s="1322"/>
      <c r="Y134" s="1322"/>
      <c r="Z134" s="1322"/>
      <c r="AA134" s="1322"/>
      <c r="AB134" s="1322"/>
      <c r="AC134" s="1322"/>
      <c r="AD134" s="1322"/>
      <c r="AE134" s="1322"/>
      <c r="AF134" s="1322"/>
      <c r="AG134" s="1322"/>
      <c r="AH134" s="1322"/>
      <c r="AI134" s="1322"/>
      <c r="AJ134" s="1322"/>
      <c r="AK134" s="1322"/>
      <c r="AL134" s="1322"/>
      <c r="AM134" s="1322"/>
      <c r="AN134" s="1322"/>
      <c r="AO134" s="1322"/>
      <c r="AP134" s="1322"/>
      <c r="AQ134" s="1322"/>
      <c r="AR134" s="1322"/>
      <c r="AS134" s="1322"/>
      <c r="AT134" s="1322"/>
      <c r="AU134" s="1322"/>
      <c r="AV134" s="1322"/>
      <c r="AW134" s="1322"/>
      <c r="AX134" s="1322"/>
      <c r="AY134" s="1322"/>
      <c r="AZ134" s="1322"/>
      <c r="BA134" s="1322"/>
      <c r="BB134" s="1322"/>
      <c r="BC134" s="1322"/>
      <c r="BD134" s="1322"/>
      <c r="BE134" s="1322"/>
      <c r="BF134" s="1322"/>
      <c r="BG134" s="1322"/>
      <c r="BH134" s="1322"/>
      <c r="BI134" s="1322"/>
      <c r="BJ134" s="1322"/>
      <c r="BK134" s="1322"/>
      <c r="BL134" s="1323"/>
    </row>
    <row r="135" spans="1:64" ht="23.25" x14ac:dyDescent="0.35">
      <c r="A135" s="1333"/>
      <c r="B135" s="1271"/>
      <c r="C135" s="1271"/>
      <c r="D135" s="1271"/>
      <c r="E135" s="1271"/>
      <c r="F135" s="1272"/>
      <c r="G135" s="1322"/>
      <c r="H135" s="1322"/>
      <c r="I135" s="1322"/>
      <c r="J135" s="1322"/>
      <c r="K135" s="1322"/>
      <c r="L135" s="1322"/>
      <c r="M135" s="1322"/>
      <c r="N135" s="1322"/>
      <c r="O135" s="1322"/>
      <c r="P135" s="1322"/>
      <c r="Q135" s="1322"/>
      <c r="R135" s="1322"/>
      <c r="S135" s="1322"/>
      <c r="T135" s="1322"/>
      <c r="U135" s="1322"/>
      <c r="V135" s="1322"/>
      <c r="W135" s="1322"/>
      <c r="X135" s="1322"/>
      <c r="Y135" s="1322"/>
      <c r="Z135" s="1322"/>
      <c r="AA135" s="1322"/>
      <c r="AB135" s="1322"/>
      <c r="AC135" s="1322"/>
      <c r="AD135" s="1322"/>
      <c r="AE135" s="1322"/>
      <c r="AF135" s="1322"/>
      <c r="AG135" s="1322"/>
      <c r="AH135" s="1322"/>
      <c r="AI135" s="1322"/>
      <c r="AJ135" s="1322"/>
      <c r="AK135" s="1322"/>
      <c r="AL135" s="1322"/>
      <c r="AM135" s="1322"/>
      <c r="AN135" s="1322"/>
      <c r="AO135" s="1322"/>
      <c r="AP135" s="1322"/>
      <c r="AQ135" s="1322"/>
      <c r="AR135" s="1322"/>
      <c r="AS135" s="1322"/>
      <c r="AT135" s="1322"/>
      <c r="AU135" s="1322"/>
      <c r="AV135" s="1322"/>
      <c r="AW135" s="1322"/>
      <c r="AX135" s="1322"/>
      <c r="AY135" s="1322"/>
      <c r="AZ135" s="1322"/>
      <c r="BA135" s="1322"/>
      <c r="BB135" s="1322"/>
      <c r="BC135" s="1322"/>
      <c r="BD135" s="1322"/>
      <c r="BE135" s="1322"/>
      <c r="BF135" s="1322"/>
      <c r="BG135" s="1322"/>
      <c r="BH135" s="1322"/>
      <c r="BI135" s="1322"/>
      <c r="BJ135" s="1322"/>
      <c r="BK135" s="1322"/>
      <c r="BL135" s="1323"/>
    </row>
    <row r="136" spans="1:64" ht="24" thickBot="1" x14ac:dyDescent="0.4">
      <c r="A136" s="1333"/>
      <c r="B136" s="1271"/>
      <c r="C136" s="1271"/>
      <c r="D136" s="1271"/>
      <c r="E136" s="1271"/>
      <c r="F136" s="1272"/>
      <c r="G136" s="1326"/>
      <c r="H136" s="1326"/>
      <c r="I136" s="1326"/>
      <c r="J136" s="1326"/>
      <c r="K136" s="1326"/>
      <c r="L136" s="1326"/>
      <c r="M136" s="1326"/>
      <c r="N136" s="1326"/>
      <c r="O136" s="1326"/>
      <c r="P136" s="1326"/>
      <c r="Q136" s="1326"/>
      <c r="R136" s="1326"/>
      <c r="S136" s="1326"/>
      <c r="T136" s="1326"/>
      <c r="U136" s="1326"/>
      <c r="V136" s="1326"/>
      <c r="W136" s="1326"/>
      <c r="X136" s="1326"/>
      <c r="Y136" s="1326"/>
      <c r="Z136" s="1326"/>
      <c r="AA136" s="1326"/>
      <c r="AB136" s="1326"/>
      <c r="AC136" s="1326"/>
      <c r="AD136" s="1326"/>
      <c r="AE136" s="1326"/>
      <c r="AF136" s="1326"/>
      <c r="AG136" s="1326"/>
      <c r="AH136" s="1326"/>
      <c r="AI136" s="1326"/>
      <c r="AJ136" s="1326"/>
      <c r="AK136" s="1326"/>
      <c r="AL136" s="1326"/>
      <c r="AM136" s="1326"/>
      <c r="AN136" s="1326"/>
      <c r="AO136" s="1326"/>
      <c r="AP136" s="1326"/>
      <c r="AQ136" s="1326"/>
      <c r="AR136" s="1326"/>
      <c r="AS136" s="1326"/>
      <c r="AT136" s="1326"/>
      <c r="AU136" s="1326"/>
      <c r="AV136" s="1326"/>
      <c r="AW136" s="1326"/>
      <c r="AX136" s="1326"/>
      <c r="AY136" s="1326"/>
      <c r="AZ136" s="1326"/>
      <c r="BA136" s="1326"/>
      <c r="BB136" s="1326"/>
      <c r="BC136" s="1326"/>
      <c r="BD136" s="1326"/>
      <c r="BE136" s="1326"/>
      <c r="BF136" s="1326"/>
      <c r="BG136" s="1326"/>
      <c r="BH136" s="1326"/>
      <c r="BI136" s="1326"/>
      <c r="BJ136" s="1326"/>
      <c r="BK136" s="1326"/>
      <c r="BL136" s="1327"/>
    </row>
    <row r="137" spans="1:64" ht="23.25" x14ac:dyDescent="0.35">
      <c r="A137" s="1333">
        <v>2</v>
      </c>
      <c r="B137" s="1271"/>
      <c r="C137" s="1271"/>
      <c r="D137" s="1271"/>
      <c r="E137" s="1271"/>
      <c r="F137" s="1272"/>
      <c r="G137" s="1350" t="s">
        <v>67</v>
      </c>
      <c r="H137" s="1350"/>
      <c r="I137" s="1350"/>
      <c r="J137" s="1350"/>
      <c r="K137" s="1350"/>
      <c r="L137" s="1350"/>
      <c r="M137" s="1350"/>
      <c r="N137" s="1350"/>
      <c r="O137" s="1350"/>
      <c r="P137" s="1350"/>
      <c r="Q137" s="1350"/>
      <c r="R137" s="1350"/>
      <c r="S137" s="1350"/>
      <c r="T137" s="1350"/>
      <c r="U137" s="1350"/>
      <c r="V137" s="1350"/>
      <c r="W137" s="1350"/>
      <c r="X137" s="1350"/>
      <c r="Y137" s="1350"/>
      <c r="Z137" s="1350"/>
      <c r="AA137" s="1350"/>
      <c r="AB137" s="1350"/>
      <c r="AC137" s="1350"/>
      <c r="AD137" s="1660" t="s">
        <v>41</v>
      </c>
      <c r="AE137" s="1661"/>
      <c r="AF137" s="1661"/>
      <c r="AG137" s="1661"/>
      <c r="AH137" s="1661"/>
      <c r="AI137" s="1661"/>
      <c r="AJ137" s="1661"/>
      <c r="AK137" s="1661"/>
      <c r="AL137" s="1661"/>
      <c r="AM137" s="1661"/>
      <c r="AN137" s="1661"/>
      <c r="AO137" s="1661"/>
      <c r="AP137" s="1661"/>
      <c r="AQ137" s="1661"/>
      <c r="AR137" s="1661"/>
      <c r="AS137" s="1661"/>
      <c r="AT137" s="1661"/>
      <c r="AU137" s="1661"/>
      <c r="AV137" s="1661"/>
      <c r="AW137" s="1661"/>
      <c r="AX137" s="1661"/>
      <c r="AY137" s="1661"/>
      <c r="AZ137" s="1661"/>
      <c r="BA137" s="1661"/>
      <c r="BB137" s="1661"/>
      <c r="BC137" s="1661"/>
      <c r="BD137" s="1661"/>
      <c r="BE137" s="1661"/>
      <c r="BF137" s="1661"/>
      <c r="BG137" s="1661"/>
      <c r="BH137" s="1661"/>
      <c r="BI137" s="1661"/>
      <c r="BJ137" s="1661"/>
      <c r="BK137" s="1661"/>
      <c r="BL137" s="1662"/>
    </row>
    <row r="138" spans="1:64" ht="23.25" x14ac:dyDescent="0.35">
      <c r="A138" s="1333"/>
      <c r="B138" s="1271"/>
      <c r="C138" s="1271"/>
      <c r="D138" s="1271"/>
      <c r="E138" s="1271"/>
      <c r="F138" s="1272"/>
      <c r="G138" s="1350" t="s">
        <v>42</v>
      </c>
      <c r="H138" s="1350"/>
      <c r="I138" s="1350"/>
      <c r="J138" s="1350"/>
      <c r="K138" s="1350"/>
      <c r="L138" s="1350"/>
      <c r="M138" s="1350"/>
      <c r="N138" s="1350"/>
      <c r="O138" s="1350"/>
      <c r="P138" s="1350"/>
      <c r="Q138" s="1350"/>
      <c r="R138" s="1350"/>
      <c r="S138" s="1350"/>
      <c r="T138" s="1350"/>
      <c r="U138" s="1350"/>
      <c r="V138" s="1350"/>
      <c r="W138" s="1350"/>
      <c r="X138" s="1350"/>
      <c r="Y138" s="1350"/>
      <c r="Z138" s="1350"/>
      <c r="AA138" s="1350"/>
      <c r="AB138" s="1350"/>
      <c r="AC138" s="1350"/>
      <c r="AD138" s="1353" t="s">
        <v>43</v>
      </c>
      <c r="AE138" s="1354"/>
      <c r="AF138" s="1354"/>
      <c r="AG138" s="1354"/>
      <c r="AH138" s="1354"/>
      <c r="AI138" s="1354"/>
      <c r="AJ138" s="1354"/>
      <c r="AK138" s="1354"/>
      <c r="AL138" s="1354"/>
      <c r="AM138" s="1354"/>
      <c r="AN138" s="1354"/>
      <c r="AO138" s="1354"/>
      <c r="AP138" s="1354"/>
      <c r="AQ138" s="1354"/>
      <c r="AR138" s="1354"/>
      <c r="AS138" s="1354"/>
      <c r="AT138" s="1354"/>
      <c r="AU138" s="1354"/>
      <c r="AV138" s="1354"/>
      <c r="AW138" s="1354"/>
      <c r="AX138" s="1354"/>
      <c r="AY138" s="1354"/>
      <c r="AZ138" s="1354"/>
      <c r="BA138" s="1354"/>
      <c r="BB138" s="1354"/>
      <c r="BC138" s="1354"/>
      <c r="BD138" s="1354"/>
      <c r="BE138" s="1354"/>
      <c r="BF138" s="1354"/>
      <c r="BG138" s="1354"/>
      <c r="BH138" s="1354"/>
      <c r="BI138" s="1354"/>
      <c r="BJ138" s="1354"/>
      <c r="BK138" s="1354"/>
      <c r="BL138" s="1355"/>
    </row>
    <row r="139" spans="1:64" ht="23.25" x14ac:dyDescent="0.35">
      <c r="A139" s="1333"/>
      <c r="B139" s="1271"/>
      <c r="C139" s="1271"/>
      <c r="D139" s="1271"/>
      <c r="E139" s="1271"/>
      <c r="F139" s="1272"/>
      <c r="G139" s="1350" t="s">
        <v>44</v>
      </c>
      <c r="H139" s="1350"/>
      <c r="I139" s="1350"/>
      <c r="J139" s="1350"/>
      <c r="K139" s="1350"/>
      <c r="L139" s="1350"/>
      <c r="M139" s="1350"/>
      <c r="N139" s="1350"/>
      <c r="O139" s="1350"/>
      <c r="P139" s="1350"/>
      <c r="Q139" s="1350"/>
      <c r="R139" s="1350"/>
      <c r="S139" s="1350"/>
      <c r="T139" s="1350"/>
      <c r="U139" s="1350"/>
      <c r="V139" s="1350"/>
      <c r="W139" s="1350"/>
      <c r="X139" s="1350"/>
      <c r="Y139" s="1350"/>
      <c r="Z139" s="1350"/>
      <c r="AA139" s="1350"/>
      <c r="AB139" s="1350"/>
      <c r="AC139" s="1350"/>
      <c r="AD139" s="1353" t="s">
        <v>45</v>
      </c>
      <c r="AE139" s="1354"/>
      <c r="AF139" s="1354"/>
      <c r="AG139" s="1354"/>
      <c r="AH139" s="1354"/>
      <c r="AI139" s="1354"/>
      <c r="AJ139" s="1354"/>
      <c r="AK139" s="1354"/>
      <c r="AL139" s="1354"/>
      <c r="AM139" s="1354"/>
      <c r="AN139" s="1354"/>
      <c r="AO139" s="1354"/>
      <c r="AP139" s="1354"/>
      <c r="AQ139" s="1354"/>
      <c r="AR139" s="1354" t="s">
        <v>46</v>
      </c>
      <c r="AS139" s="1354"/>
      <c r="AT139" s="1354"/>
      <c r="AU139" s="1354"/>
      <c r="AV139" s="1354"/>
      <c r="AW139" s="1354"/>
      <c r="AX139" s="1354"/>
      <c r="AY139" s="1354"/>
      <c r="AZ139" s="1354"/>
      <c r="BA139" s="1354"/>
      <c r="BB139" s="1354"/>
      <c r="BC139" s="1354"/>
      <c r="BD139" s="1354"/>
      <c r="BE139" s="1354"/>
      <c r="BF139" s="1354"/>
      <c r="BG139" s="1354"/>
      <c r="BH139" s="1354"/>
      <c r="BI139" s="1354"/>
      <c r="BJ139" s="1354"/>
      <c r="BK139" s="1354"/>
      <c r="BL139" s="1355"/>
    </row>
    <row r="140" spans="1:64" ht="26.25" x14ac:dyDescent="0.45">
      <c r="A140" s="1333"/>
      <c r="B140" s="1271"/>
      <c r="C140" s="1271"/>
      <c r="D140" s="1271"/>
      <c r="E140" s="1271"/>
      <c r="F140" s="1272"/>
      <c r="G140" s="1350" t="s">
        <v>47</v>
      </c>
      <c r="H140" s="1350"/>
      <c r="I140" s="1350"/>
      <c r="J140" s="1350"/>
      <c r="K140" s="1350"/>
      <c r="L140" s="1350"/>
      <c r="M140" s="1350"/>
      <c r="N140" s="1350"/>
      <c r="O140" s="1350"/>
      <c r="P140" s="1350"/>
      <c r="Q140" s="1350"/>
      <c r="R140" s="1350"/>
      <c r="S140" s="1350"/>
      <c r="T140" s="1350"/>
      <c r="U140" s="1350"/>
      <c r="V140" s="1350"/>
      <c r="W140" s="1350"/>
      <c r="X140" s="1350"/>
      <c r="Y140" s="1350"/>
      <c r="Z140" s="1350"/>
      <c r="AA140" s="1350"/>
      <c r="AB140" s="1350"/>
      <c r="AC140" s="1350"/>
      <c r="AD140" s="1353" t="s">
        <v>48</v>
      </c>
      <c r="AE140" s="1354"/>
      <c r="AF140" s="1354"/>
      <c r="AG140" s="1354"/>
      <c r="AH140" s="1354"/>
      <c r="AI140" s="1354"/>
      <c r="AJ140" s="1354"/>
      <c r="AK140" s="1354" t="s">
        <v>49</v>
      </c>
      <c r="AL140" s="1354"/>
      <c r="AM140" s="1354"/>
      <c r="AN140" s="1354"/>
      <c r="AO140" s="1354"/>
      <c r="AP140" s="1354"/>
      <c r="AQ140" s="1354"/>
      <c r="AR140" s="1354" t="s">
        <v>1007</v>
      </c>
      <c r="AS140" s="1354"/>
      <c r="AT140" s="1354"/>
      <c r="AU140" s="1354"/>
      <c r="AV140" s="1354"/>
      <c r="AW140" s="1354"/>
      <c r="AX140" s="1354"/>
      <c r="AY140" s="1354" t="s">
        <v>1008</v>
      </c>
      <c r="AZ140" s="1354"/>
      <c r="BA140" s="1354"/>
      <c r="BB140" s="1354"/>
      <c r="BC140" s="1354"/>
      <c r="BD140" s="1354"/>
      <c r="BE140" s="1354"/>
      <c r="BF140" s="1354" t="s">
        <v>1009</v>
      </c>
      <c r="BG140" s="1354"/>
      <c r="BH140" s="1354"/>
      <c r="BI140" s="1354"/>
      <c r="BJ140" s="1354"/>
      <c r="BK140" s="1354"/>
      <c r="BL140" s="1355"/>
    </row>
    <row r="141" spans="1:64" ht="23.25" x14ac:dyDescent="0.35">
      <c r="A141" s="1333"/>
      <c r="B141" s="1271"/>
      <c r="C141" s="1271"/>
      <c r="D141" s="1271"/>
      <c r="E141" s="1271"/>
      <c r="F141" s="1272"/>
      <c r="G141" s="1350" t="s">
        <v>50</v>
      </c>
      <c r="H141" s="1350"/>
      <c r="I141" s="1350"/>
      <c r="J141" s="1350"/>
      <c r="K141" s="1350"/>
      <c r="L141" s="1350"/>
      <c r="M141" s="1350"/>
      <c r="N141" s="1350"/>
      <c r="O141" s="1350"/>
      <c r="P141" s="1350"/>
      <c r="Q141" s="1350"/>
      <c r="R141" s="1350"/>
      <c r="S141" s="1350"/>
      <c r="T141" s="1350"/>
      <c r="U141" s="1350"/>
      <c r="V141" s="1350"/>
      <c r="W141" s="1350"/>
      <c r="X141" s="1350"/>
      <c r="Y141" s="1350"/>
      <c r="Z141" s="1350"/>
      <c r="AA141" s="1350"/>
      <c r="AB141" s="1350"/>
      <c r="AC141" s="1350"/>
      <c r="AD141" s="1356" t="s">
        <v>51</v>
      </c>
      <c r="AE141" s="1328"/>
      <c r="AF141" s="1328"/>
      <c r="AG141" s="1328"/>
      <c r="AH141" s="1328"/>
      <c r="AI141" s="1328"/>
      <c r="AJ141" s="1328"/>
      <c r="AK141" s="1328" t="s">
        <v>429</v>
      </c>
      <c r="AL141" s="1328"/>
      <c r="AM141" s="1328"/>
      <c r="AN141" s="1328"/>
      <c r="AO141" s="1328"/>
      <c r="AP141" s="1328"/>
      <c r="AQ141" s="1328"/>
      <c r="AR141" s="1328" t="s">
        <v>52</v>
      </c>
      <c r="AS141" s="1328"/>
      <c r="AT141" s="1328"/>
      <c r="AU141" s="1328"/>
      <c r="AV141" s="1328"/>
      <c r="AW141" s="1328"/>
      <c r="AX141" s="1328"/>
      <c r="AY141" s="1328" t="s">
        <v>53</v>
      </c>
      <c r="AZ141" s="1328"/>
      <c r="BA141" s="1328"/>
      <c r="BB141" s="1328"/>
      <c r="BC141" s="1328"/>
      <c r="BD141" s="1328"/>
      <c r="BE141" s="1328"/>
      <c r="BF141" s="1328" t="s">
        <v>54</v>
      </c>
      <c r="BG141" s="1328"/>
      <c r="BH141" s="1328"/>
      <c r="BI141" s="1328"/>
      <c r="BJ141" s="1328"/>
      <c r="BK141" s="1328"/>
      <c r="BL141" s="1357"/>
    </row>
    <row r="142" spans="1:64" ht="23.25" x14ac:dyDescent="0.35">
      <c r="A142" s="1333"/>
      <c r="B142" s="1271"/>
      <c r="C142" s="1271"/>
      <c r="D142" s="1271"/>
      <c r="E142" s="1271"/>
      <c r="F142" s="1272"/>
      <c r="G142" s="1350" t="s">
        <v>68</v>
      </c>
      <c r="H142" s="1350"/>
      <c r="I142" s="1350"/>
      <c r="J142" s="1350"/>
      <c r="K142" s="1350"/>
      <c r="L142" s="1350"/>
      <c r="M142" s="1350"/>
      <c r="N142" s="1350"/>
      <c r="O142" s="1350"/>
      <c r="P142" s="1350"/>
      <c r="Q142" s="1350"/>
      <c r="R142" s="1350"/>
      <c r="S142" s="1350"/>
      <c r="T142" s="1350"/>
      <c r="U142" s="1350"/>
      <c r="V142" s="1350"/>
      <c r="W142" s="1350"/>
      <c r="X142" s="1350"/>
      <c r="Y142" s="1350"/>
      <c r="Z142" s="1350"/>
      <c r="AA142" s="1350"/>
      <c r="AB142" s="1350"/>
      <c r="AC142" s="1350"/>
      <c r="AD142" s="1353">
        <v>7.7</v>
      </c>
      <c r="AE142" s="1354"/>
      <c r="AF142" s="1354"/>
      <c r="AG142" s="1354"/>
      <c r="AH142" s="1354"/>
      <c r="AI142" s="1354"/>
      <c r="AJ142" s="1354"/>
      <c r="AK142" s="1354">
        <v>0.5</v>
      </c>
      <c r="AL142" s="1354"/>
      <c r="AM142" s="1354"/>
      <c r="AN142" s="1354"/>
      <c r="AO142" s="1354"/>
      <c r="AP142" s="1354"/>
      <c r="AQ142" s="1354"/>
      <c r="AR142" s="1351">
        <f>0.74*0.0032*(($AD142/5)^1.3)/(($AK142/2)^1.4)</f>
        <v>2.8909635965101634E-2</v>
      </c>
      <c r="AS142" s="1351"/>
      <c r="AT142" s="1351"/>
      <c r="AU142" s="1351"/>
      <c r="AV142" s="1351"/>
      <c r="AW142" s="1351"/>
      <c r="AX142" s="1351"/>
      <c r="AY142" s="1351">
        <f>0.35*0.0032*(($AD142/5)^1.3)/(($AK142/2)^1.4)</f>
        <v>1.3673476469980501E-2</v>
      </c>
      <c r="AZ142" s="1351"/>
      <c r="BA142" s="1351"/>
      <c r="BB142" s="1351"/>
      <c r="BC142" s="1351"/>
      <c r="BD142" s="1351"/>
      <c r="BE142" s="1351"/>
      <c r="BF142" s="1351">
        <f>0.11*0.0032*(($AD142/5)^1.3)/(($AK142/2)^1.4)</f>
        <v>4.2973783191367293E-3</v>
      </c>
      <c r="BG142" s="1351"/>
      <c r="BH142" s="1351"/>
      <c r="BI142" s="1351"/>
      <c r="BJ142" s="1351"/>
      <c r="BK142" s="1351"/>
      <c r="BL142" s="1352"/>
    </row>
    <row r="143" spans="1:64" ht="24" thickBot="1" x14ac:dyDescent="0.4">
      <c r="A143" s="1333"/>
      <c r="B143" s="1271"/>
      <c r="C143" s="1271"/>
      <c r="D143" s="1271"/>
      <c r="E143" s="1271"/>
      <c r="F143" s="1272"/>
      <c r="G143" s="1277"/>
      <c r="H143" s="1277"/>
      <c r="I143" s="1277"/>
      <c r="J143" s="1277"/>
      <c r="K143" s="1277"/>
      <c r="L143" s="1277"/>
      <c r="M143" s="1277"/>
      <c r="N143" s="1277"/>
      <c r="O143" s="1277"/>
      <c r="P143" s="1277"/>
      <c r="Q143" s="1277"/>
      <c r="R143" s="1277"/>
      <c r="S143" s="1277"/>
      <c r="T143" s="1277"/>
      <c r="U143" s="1277"/>
      <c r="V143" s="1277"/>
      <c r="W143" s="1277"/>
      <c r="X143" s="1277"/>
      <c r="Y143" s="1277"/>
      <c r="Z143" s="1277"/>
      <c r="AA143" s="1277"/>
      <c r="AB143" s="1277"/>
      <c r="AC143" s="1277"/>
      <c r="AD143" s="1346">
        <f>'MET-D'!$C$14</f>
        <v>7.7</v>
      </c>
      <c r="AE143" s="1347"/>
      <c r="AF143" s="1347"/>
      <c r="AG143" s="1347"/>
      <c r="AH143" s="1347"/>
      <c r="AI143" s="1347"/>
      <c r="AJ143" s="1347"/>
      <c r="AK143" s="1347">
        <f>DM22</f>
        <v>0</v>
      </c>
      <c r="AL143" s="1347"/>
      <c r="AM143" s="1347"/>
      <c r="AN143" s="1347"/>
      <c r="AO143" s="1347"/>
      <c r="AP143" s="1347"/>
      <c r="AQ143" s="1347"/>
      <c r="AR143" s="1348">
        <f>IF(ISERROR(0.74*0.0032*(($AD143/5)^1.3)/(($AK143/2)^1.4)),0,0.74*0.0032*(($AD143/5)^1.3)/(($AK143/2)^1.4))</f>
        <v>0</v>
      </c>
      <c r="AS143" s="1348"/>
      <c r="AT143" s="1348"/>
      <c r="AU143" s="1348"/>
      <c r="AV143" s="1348"/>
      <c r="AW143" s="1348"/>
      <c r="AX143" s="1348"/>
      <c r="AY143" s="1348">
        <f>IF(ISERROR(0.35*0.0032*(($AD143/5)^1.3)/(($AK143/2)^1.4)),0, 0.35*0.0032*(($AD143/5)^1.3)/(($AK143/2)^1.4))</f>
        <v>0</v>
      </c>
      <c r="AZ143" s="1348"/>
      <c r="BA143" s="1348"/>
      <c r="BB143" s="1348"/>
      <c r="BC143" s="1348"/>
      <c r="BD143" s="1348"/>
      <c r="BE143" s="1348"/>
      <c r="BF143" s="1348">
        <f>IF(ISERROR(0.11*0.0032*(($AD143/5)^1.3)/(($AK143/2)^1.4)),0,0.11*0.0032*(($AD143/5)^1.3)/(($AK143/2)^1.4))</f>
        <v>0</v>
      </c>
      <c r="BG143" s="1348"/>
      <c r="BH143" s="1348"/>
      <c r="BI143" s="1348"/>
      <c r="BJ143" s="1348"/>
      <c r="BK143" s="1348"/>
      <c r="BL143" s="1349"/>
    </row>
    <row r="144" spans="1:64" ht="23.25" x14ac:dyDescent="0.35">
      <c r="A144" s="1333"/>
      <c r="B144" s="1271"/>
      <c r="C144" s="1271"/>
      <c r="D144" s="1271"/>
      <c r="E144" s="1271"/>
      <c r="F144" s="1272"/>
      <c r="G144" s="1277"/>
      <c r="H144" s="1277"/>
      <c r="I144" s="1277"/>
      <c r="J144" s="1277"/>
      <c r="K144" s="1277"/>
      <c r="L144" s="1277"/>
      <c r="M144" s="1277"/>
      <c r="N144" s="1277"/>
      <c r="O144" s="1277"/>
      <c r="P144" s="1277"/>
      <c r="Q144" s="1277"/>
      <c r="R144" s="1277"/>
      <c r="S144" s="1277"/>
      <c r="T144" s="1277"/>
      <c r="U144" s="1277"/>
      <c r="V144" s="1277"/>
      <c r="W144" s="1277"/>
      <c r="X144" s="1277"/>
      <c r="Y144" s="1277"/>
      <c r="Z144" s="1277"/>
      <c r="AA144" s="1277"/>
      <c r="AB144" s="1277"/>
      <c r="AC144" s="1277"/>
      <c r="AD144" s="1343"/>
      <c r="AE144" s="1344"/>
      <c r="AF144" s="1344"/>
      <c r="AG144" s="1344"/>
      <c r="AH144" s="1344"/>
      <c r="AI144" s="1344"/>
      <c r="AJ144" s="1344"/>
      <c r="AK144" s="1344"/>
      <c r="AL144" s="1344"/>
      <c r="AM144" s="1344"/>
      <c r="AN144" s="1344"/>
      <c r="AO144" s="1344"/>
      <c r="AP144" s="1344"/>
      <c r="AQ144" s="1344"/>
      <c r="AR144" s="1344"/>
      <c r="AS144" s="1344"/>
      <c r="AT144" s="1344"/>
      <c r="AU144" s="1344"/>
      <c r="AV144" s="1344"/>
      <c r="AW144" s="1344"/>
      <c r="AX144" s="1344"/>
      <c r="AY144" s="1344"/>
      <c r="AZ144" s="1344"/>
      <c r="BA144" s="1344"/>
      <c r="BB144" s="1344"/>
      <c r="BC144" s="1344"/>
      <c r="BD144" s="1344"/>
      <c r="BE144" s="1344"/>
      <c r="BF144" s="1344"/>
      <c r="BG144" s="1344"/>
      <c r="BH144" s="1344"/>
      <c r="BI144" s="1344"/>
      <c r="BJ144" s="1344"/>
      <c r="BK144" s="1344"/>
      <c r="BL144" s="1345"/>
    </row>
    <row r="145" spans="1:65" ht="23.25" x14ac:dyDescent="0.35">
      <c r="A145" s="1333"/>
      <c r="B145" s="1271"/>
      <c r="C145" s="1271"/>
      <c r="D145" s="1271"/>
      <c r="E145" s="1271"/>
      <c r="F145" s="1272"/>
      <c r="G145" s="1277"/>
      <c r="H145" s="1277"/>
      <c r="I145" s="1277"/>
      <c r="J145" s="1277"/>
      <c r="K145" s="1277"/>
      <c r="L145" s="1277"/>
      <c r="M145" s="1277"/>
      <c r="N145" s="1277"/>
      <c r="O145" s="1277"/>
      <c r="P145" s="1277"/>
      <c r="Q145" s="1277"/>
      <c r="R145" s="1277"/>
      <c r="S145" s="1277"/>
      <c r="T145" s="1277"/>
      <c r="U145" s="1277"/>
      <c r="V145" s="1277"/>
      <c r="W145" s="1277"/>
      <c r="X145" s="1277"/>
      <c r="Y145" s="1277"/>
      <c r="Z145" s="1277"/>
      <c r="AA145" s="1277"/>
      <c r="AB145" s="1277"/>
      <c r="AC145" s="1277"/>
      <c r="AD145" s="1338" t="s">
        <v>55</v>
      </c>
      <c r="AE145" s="1339"/>
      <c r="AF145" s="1339"/>
      <c r="AG145" s="1339"/>
      <c r="AH145" s="1339"/>
      <c r="AI145" s="1339"/>
      <c r="AJ145" s="1339"/>
      <c r="AK145" s="1339"/>
      <c r="AL145" s="1339"/>
      <c r="AM145" s="1339"/>
      <c r="AN145" s="1339"/>
      <c r="AO145" s="1339"/>
      <c r="AP145" s="1339"/>
      <c r="AQ145" s="1339"/>
      <c r="AR145" s="1339"/>
      <c r="AS145" s="1339"/>
      <c r="AT145" s="1339"/>
      <c r="AU145" s="1339"/>
      <c r="AV145" s="1339"/>
      <c r="AW145" s="1339"/>
      <c r="AX145" s="1339"/>
      <c r="AY145" s="1339"/>
      <c r="AZ145" s="1339"/>
      <c r="BA145" s="1339"/>
      <c r="BB145" s="1339"/>
      <c r="BC145" s="1339"/>
      <c r="BD145" s="1339"/>
      <c r="BE145" s="1339"/>
      <c r="BF145" s="1339"/>
      <c r="BG145" s="1339"/>
      <c r="BH145" s="1339"/>
      <c r="BI145" s="1339"/>
      <c r="BJ145" s="1339"/>
      <c r="BK145" s="1339"/>
      <c r="BL145" s="1340"/>
    </row>
    <row r="146" spans="1:65" ht="23.25" x14ac:dyDescent="0.35">
      <c r="A146" s="1333"/>
      <c r="B146" s="1271"/>
      <c r="C146" s="1271"/>
      <c r="D146" s="1271"/>
      <c r="E146" s="1271"/>
      <c r="F146" s="1272"/>
      <c r="G146" s="1277"/>
      <c r="H146" s="1277"/>
      <c r="I146" s="1277"/>
      <c r="J146" s="1277"/>
      <c r="K146" s="1277"/>
      <c r="L146" s="1277"/>
      <c r="M146" s="1277"/>
      <c r="N146" s="1277"/>
      <c r="O146" s="1277"/>
      <c r="P146" s="1277"/>
      <c r="Q146" s="1277"/>
      <c r="R146" s="1277"/>
      <c r="S146" s="1277"/>
      <c r="T146" s="1277"/>
      <c r="U146" s="1277"/>
      <c r="V146" s="1277"/>
      <c r="W146" s="1277"/>
      <c r="X146" s="1277"/>
      <c r="Y146" s="1277"/>
      <c r="Z146" s="1277"/>
      <c r="AA146" s="1277"/>
      <c r="AB146" s="1277"/>
      <c r="AC146" s="1277"/>
      <c r="AD146" s="1334" t="s">
        <v>56</v>
      </c>
      <c r="AE146" s="1335"/>
      <c r="AF146" s="1335"/>
      <c r="AG146" s="1335"/>
      <c r="AH146" s="1335"/>
      <c r="AI146" s="1335"/>
      <c r="AJ146" s="1335"/>
      <c r="AK146" s="1339" t="s">
        <v>57</v>
      </c>
      <c r="AL146" s="1339"/>
      <c r="AM146" s="1339"/>
      <c r="AN146" s="1339"/>
      <c r="AO146" s="1339"/>
      <c r="AP146" s="1339"/>
      <c r="AQ146" s="1339"/>
      <c r="AR146" s="1339"/>
      <c r="AS146" s="1339"/>
      <c r="AT146" s="1339"/>
      <c r="AU146" s="1339"/>
      <c r="AV146" s="1339"/>
      <c r="AW146" s="1339"/>
      <c r="AX146" s="1339"/>
      <c r="AY146" s="1339"/>
      <c r="AZ146" s="1339"/>
      <c r="BA146" s="1339"/>
      <c r="BB146" s="1339"/>
      <c r="BC146" s="1339"/>
      <c r="BD146" s="1339"/>
      <c r="BE146" s="1339"/>
      <c r="BF146" s="1339"/>
      <c r="BG146" s="1339"/>
      <c r="BH146" s="1339"/>
      <c r="BI146" s="1339"/>
      <c r="BJ146" s="1339"/>
      <c r="BK146" s="1339"/>
      <c r="BL146" s="1340"/>
    </row>
    <row r="147" spans="1:65" ht="23.25" x14ac:dyDescent="0.35">
      <c r="A147" s="1333"/>
      <c r="B147" s="1271"/>
      <c r="C147" s="1271"/>
      <c r="D147" s="1271"/>
      <c r="E147" s="1271"/>
      <c r="F147" s="1272"/>
      <c r="G147" s="1277"/>
      <c r="H147" s="1277"/>
      <c r="I147" s="1277"/>
      <c r="J147" s="1277"/>
      <c r="K147" s="1277"/>
      <c r="L147" s="1277"/>
      <c r="M147" s="1277"/>
      <c r="N147" s="1277"/>
      <c r="O147" s="1277"/>
      <c r="P147" s="1277"/>
      <c r="Q147" s="1277"/>
      <c r="R147" s="1277"/>
      <c r="S147" s="1277"/>
      <c r="T147" s="1277"/>
      <c r="U147" s="1277"/>
      <c r="V147" s="1277"/>
      <c r="W147" s="1277"/>
      <c r="X147" s="1277"/>
      <c r="Y147" s="1277"/>
      <c r="Z147" s="1277"/>
      <c r="AA147" s="1277"/>
      <c r="AB147" s="1277"/>
      <c r="AC147" s="1277"/>
      <c r="AD147" s="1334" t="s">
        <v>396</v>
      </c>
      <c r="AE147" s="1335"/>
      <c r="AF147" s="1335"/>
      <c r="AG147" s="1335"/>
      <c r="AH147" s="1335"/>
      <c r="AI147" s="1335"/>
      <c r="AJ147" s="1335"/>
      <c r="AK147" s="1339" t="s">
        <v>58</v>
      </c>
      <c r="AL147" s="1339"/>
      <c r="AM147" s="1339"/>
      <c r="AN147" s="1339"/>
      <c r="AO147" s="1339"/>
      <c r="AP147" s="1339"/>
      <c r="AQ147" s="1339"/>
      <c r="AR147" s="1339"/>
      <c r="AS147" s="1339"/>
      <c r="AT147" s="1339"/>
      <c r="AU147" s="1339"/>
      <c r="AV147" s="1339"/>
      <c r="AW147" s="1339"/>
      <c r="AX147" s="1339"/>
      <c r="AY147" s="1339"/>
      <c r="AZ147" s="1339"/>
      <c r="BA147" s="1339"/>
      <c r="BB147" s="1339"/>
      <c r="BC147" s="1339"/>
      <c r="BD147" s="1339"/>
      <c r="BE147" s="1339"/>
      <c r="BF147" s="1339"/>
      <c r="BG147" s="1339"/>
      <c r="BH147" s="1339"/>
      <c r="BI147" s="1339"/>
      <c r="BJ147" s="1339"/>
      <c r="BK147" s="1339"/>
      <c r="BL147" s="1340"/>
    </row>
    <row r="148" spans="1:65" ht="23.25" x14ac:dyDescent="0.35">
      <c r="A148" s="1333"/>
      <c r="B148" s="1271"/>
      <c r="C148" s="1271"/>
      <c r="D148" s="1271"/>
      <c r="E148" s="1271"/>
      <c r="F148" s="1272"/>
      <c r="G148" s="1277"/>
      <c r="H148" s="1277"/>
      <c r="I148" s="1277"/>
      <c r="J148" s="1277"/>
      <c r="K148" s="1277"/>
      <c r="L148" s="1277"/>
      <c r="M148" s="1277"/>
      <c r="N148" s="1277"/>
      <c r="O148" s="1277"/>
      <c r="P148" s="1277"/>
      <c r="Q148" s="1277"/>
      <c r="R148" s="1277"/>
      <c r="S148" s="1277"/>
      <c r="T148" s="1277"/>
      <c r="U148" s="1277"/>
      <c r="V148" s="1277"/>
      <c r="W148" s="1277"/>
      <c r="X148" s="1277"/>
      <c r="Y148" s="1277"/>
      <c r="Z148" s="1277"/>
      <c r="AA148" s="1277"/>
      <c r="AB148" s="1277"/>
      <c r="AC148" s="1277"/>
      <c r="AD148" s="1334" t="s">
        <v>461</v>
      </c>
      <c r="AE148" s="1335"/>
      <c r="AF148" s="1335"/>
      <c r="AG148" s="1335"/>
      <c r="AH148" s="1335"/>
      <c r="AI148" s="1335"/>
      <c r="AJ148" s="1335"/>
      <c r="AK148" s="1339" t="s">
        <v>59</v>
      </c>
      <c r="AL148" s="1339"/>
      <c r="AM148" s="1339"/>
      <c r="AN148" s="1339"/>
      <c r="AO148" s="1339"/>
      <c r="AP148" s="1339"/>
      <c r="AQ148" s="1339"/>
      <c r="AR148" s="1339"/>
      <c r="AS148" s="1339"/>
      <c r="AT148" s="1339"/>
      <c r="AU148" s="1339"/>
      <c r="AV148" s="1339"/>
      <c r="AW148" s="1339"/>
      <c r="AX148" s="1339"/>
      <c r="AY148" s="1339"/>
      <c r="AZ148" s="1339"/>
      <c r="BA148" s="1339"/>
      <c r="BB148" s="1339"/>
      <c r="BC148" s="1339"/>
      <c r="BD148" s="1339"/>
      <c r="BE148" s="1339"/>
      <c r="BF148" s="1339"/>
      <c r="BG148" s="1339"/>
      <c r="BH148" s="1339"/>
      <c r="BI148" s="1339"/>
      <c r="BJ148" s="1339"/>
      <c r="BK148" s="1339"/>
      <c r="BL148" s="1340"/>
    </row>
    <row r="149" spans="1:65" ht="24" thickBot="1" x14ac:dyDescent="0.4">
      <c r="A149" s="1333"/>
      <c r="B149" s="1271"/>
      <c r="C149" s="1271"/>
      <c r="D149" s="1271"/>
      <c r="E149" s="1271"/>
      <c r="F149" s="1272"/>
      <c r="G149" s="1277"/>
      <c r="H149" s="1277"/>
      <c r="I149" s="1277"/>
      <c r="J149" s="1277"/>
      <c r="K149" s="1277"/>
      <c r="L149" s="1277"/>
      <c r="M149" s="1277"/>
      <c r="N149" s="1277"/>
      <c r="O149" s="1277"/>
      <c r="P149" s="1277"/>
      <c r="Q149" s="1277"/>
      <c r="R149" s="1277"/>
      <c r="S149" s="1277"/>
      <c r="T149" s="1277"/>
      <c r="U149" s="1277"/>
      <c r="V149" s="1277"/>
      <c r="W149" s="1277"/>
      <c r="X149" s="1277"/>
      <c r="Y149" s="1277"/>
      <c r="Z149" s="1277"/>
      <c r="AA149" s="1277"/>
      <c r="AB149" s="1277"/>
      <c r="AC149" s="1277"/>
      <c r="AD149" s="1336" t="s">
        <v>398</v>
      </c>
      <c r="AE149" s="1337"/>
      <c r="AF149" s="1337"/>
      <c r="AG149" s="1337"/>
      <c r="AH149" s="1337"/>
      <c r="AI149" s="1337"/>
      <c r="AJ149" s="1337"/>
      <c r="AK149" s="1341" t="s">
        <v>60</v>
      </c>
      <c r="AL149" s="1341"/>
      <c r="AM149" s="1341"/>
      <c r="AN149" s="1341"/>
      <c r="AO149" s="1341"/>
      <c r="AP149" s="1341"/>
      <c r="AQ149" s="1341"/>
      <c r="AR149" s="1341"/>
      <c r="AS149" s="1341"/>
      <c r="AT149" s="1341"/>
      <c r="AU149" s="1341"/>
      <c r="AV149" s="1341"/>
      <c r="AW149" s="1341"/>
      <c r="AX149" s="1341"/>
      <c r="AY149" s="1341"/>
      <c r="AZ149" s="1341"/>
      <c r="BA149" s="1341"/>
      <c r="BB149" s="1341"/>
      <c r="BC149" s="1341"/>
      <c r="BD149" s="1341"/>
      <c r="BE149" s="1341"/>
      <c r="BF149" s="1341"/>
      <c r="BG149" s="1341"/>
      <c r="BH149" s="1341"/>
      <c r="BI149" s="1341"/>
      <c r="BJ149" s="1341"/>
      <c r="BK149" s="1341"/>
      <c r="BL149" s="1342"/>
    </row>
    <row r="150" spans="1:65" ht="23.25" x14ac:dyDescent="0.35">
      <c r="A150" s="1333"/>
      <c r="B150" s="1271"/>
      <c r="C150" s="1271"/>
      <c r="D150" s="1271"/>
      <c r="E150" s="1271"/>
      <c r="F150" s="1272"/>
      <c r="G150" s="1277"/>
      <c r="H150" s="1277"/>
      <c r="I150" s="1277"/>
      <c r="J150" s="1277"/>
      <c r="K150" s="1277"/>
      <c r="L150" s="1277"/>
      <c r="M150" s="1277"/>
      <c r="N150" s="1277"/>
      <c r="O150" s="1277"/>
      <c r="P150" s="1277"/>
      <c r="Q150" s="1277"/>
      <c r="R150" s="1277"/>
      <c r="S150" s="1277"/>
      <c r="T150" s="1277"/>
      <c r="U150" s="1277"/>
      <c r="V150" s="1277"/>
      <c r="W150" s="1277"/>
      <c r="X150" s="1277"/>
      <c r="Y150" s="1277"/>
      <c r="Z150" s="1277"/>
      <c r="AA150" s="1277"/>
      <c r="AB150" s="1277"/>
      <c r="AC150" s="1277"/>
      <c r="AD150" s="1277"/>
      <c r="AE150" s="1277"/>
      <c r="AF150" s="1277"/>
      <c r="AG150" s="1277"/>
      <c r="AH150" s="1277"/>
      <c r="AI150" s="1277"/>
      <c r="AJ150" s="1277"/>
      <c r="AK150" s="1277"/>
      <c r="AL150" s="1277"/>
      <c r="AM150" s="1277"/>
      <c r="AN150" s="1277"/>
      <c r="AO150" s="1277"/>
      <c r="AP150" s="1277"/>
      <c r="AQ150" s="1277"/>
      <c r="AR150" s="1277"/>
      <c r="AS150" s="1277"/>
      <c r="AT150" s="1277"/>
      <c r="AU150" s="1277"/>
      <c r="AV150" s="1277"/>
      <c r="AW150" s="1277"/>
      <c r="AX150" s="1277"/>
      <c r="AY150" s="1277"/>
      <c r="AZ150" s="1277"/>
      <c r="BA150" s="1277"/>
      <c r="BB150" s="1277"/>
      <c r="BC150" s="1277"/>
      <c r="BD150" s="1277"/>
      <c r="BE150" s="1277"/>
      <c r="BF150" s="1277"/>
      <c r="BG150" s="1277"/>
      <c r="BH150" s="1277"/>
      <c r="BI150" s="1277"/>
      <c r="BJ150" s="1277"/>
      <c r="BK150" s="1277"/>
      <c r="BL150" s="1329"/>
    </row>
    <row r="151" spans="1:65" ht="20.25" x14ac:dyDescent="0.3">
      <c r="A151" s="1330">
        <v>3</v>
      </c>
      <c r="B151" s="1331"/>
      <c r="C151" s="1331"/>
      <c r="D151" s="1331"/>
      <c r="E151" s="1331"/>
      <c r="F151" s="1332"/>
      <c r="G151" s="1322" t="s">
        <v>61</v>
      </c>
      <c r="H151" s="1322"/>
      <c r="I151" s="1322"/>
      <c r="J151" s="1322"/>
      <c r="K151" s="1322"/>
      <c r="L151" s="1322"/>
      <c r="M151" s="1322"/>
      <c r="N151" s="1322"/>
      <c r="O151" s="1322"/>
      <c r="P151" s="1322"/>
      <c r="Q151" s="1322"/>
      <c r="R151" s="1322"/>
      <c r="S151" s="1322"/>
      <c r="T151" s="1322"/>
      <c r="U151" s="1322"/>
      <c r="V151" s="1322"/>
      <c r="W151" s="1322"/>
      <c r="X151" s="1322"/>
      <c r="Y151" s="1322"/>
      <c r="Z151" s="1322"/>
      <c r="AA151" s="1322"/>
      <c r="AB151" s="1322"/>
      <c r="AC151" s="1322"/>
      <c r="AD151" s="1322"/>
      <c r="AE151" s="1322"/>
      <c r="AF151" s="1322"/>
      <c r="AG151" s="1322"/>
      <c r="AH151" s="1322"/>
      <c r="AI151" s="1322"/>
      <c r="AJ151" s="1322"/>
      <c r="AK151" s="1322"/>
      <c r="AL151" s="1322"/>
      <c r="AM151" s="1322"/>
      <c r="AN151" s="1322"/>
      <c r="AO151" s="1322"/>
      <c r="AP151" s="1322"/>
      <c r="AQ151" s="1322"/>
      <c r="AR151" s="1322"/>
      <c r="AS151" s="1322"/>
      <c r="AT151" s="1322"/>
      <c r="AU151" s="1322"/>
      <c r="AV151" s="1322"/>
      <c r="AW151" s="1322"/>
      <c r="AX151" s="1322"/>
      <c r="AY151" s="1322"/>
      <c r="AZ151" s="1322"/>
      <c r="BA151" s="1322"/>
      <c r="BB151" s="1322"/>
      <c r="BC151" s="1322"/>
      <c r="BD151" s="1322"/>
      <c r="BE151" s="1322"/>
      <c r="BF151" s="1322"/>
      <c r="BG151" s="1322"/>
      <c r="BH151" s="1322"/>
      <c r="BI151" s="1322"/>
      <c r="BJ151" s="1322"/>
      <c r="BK151" s="1322"/>
      <c r="BL151" s="1323"/>
    </row>
    <row r="152" spans="1:65" ht="23.25" x14ac:dyDescent="0.35">
      <c r="A152" s="1270"/>
      <c r="B152" s="1271"/>
      <c r="C152" s="1271"/>
      <c r="D152" s="1271"/>
      <c r="E152" s="1271"/>
      <c r="F152" s="1272"/>
      <c r="G152" s="1322" t="s">
        <v>62</v>
      </c>
      <c r="H152" s="1322"/>
      <c r="I152" s="1322"/>
      <c r="J152" s="1322"/>
      <c r="K152" s="1322"/>
      <c r="L152" s="1322"/>
      <c r="M152" s="1322"/>
      <c r="N152" s="1322"/>
      <c r="O152" s="1322"/>
      <c r="P152" s="1322"/>
      <c r="Q152" s="1322"/>
      <c r="R152" s="1322"/>
      <c r="S152" s="1322"/>
      <c r="T152" s="1322"/>
      <c r="U152" s="1322"/>
      <c r="V152" s="1322"/>
      <c r="W152" s="1322"/>
      <c r="X152" s="1322"/>
      <c r="Y152" s="1322"/>
      <c r="Z152" s="1322"/>
      <c r="AA152" s="1322"/>
      <c r="AB152" s="1322"/>
      <c r="AC152" s="1322"/>
      <c r="AD152" s="1322"/>
      <c r="AE152" s="1322"/>
      <c r="AF152" s="1322"/>
      <c r="AG152" s="1322"/>
      <c r="AH152" s="1322"/>
      <c r="AI152" s="1322"/>
      <c r="AJ152" s="1322"/>
      <c r="AK152" s="1322"/>
      <c r="AL152" s="1322"/>
      <c r="AM152" s="1322"/>
      <c r="AN152" s="1322"/>
      <c r="AO152" s="1322"/>
      <c r="AP152" s="1322"/>
      <c r="AQ152" s="1322"/>
      <c r="AR152" s="1322"/>
      <c r="AS152" s="1322"/>
      <c r="AT152" s="1322"/>
      <c r="AU152" s="1322"/>
      <c r="AV152" s="1322"/>
      <c r="AW152" s="1322"/>
      <c r="AX152" s="1322"/>
      <c r="AY152" s="1322"/>
      <c r="AZ152" s="1322"/>
      <c r="BA152" s="1322"/>
      <c r="BB152" s="1322"/>
      <c r="BC152" s="1322"/>
      <c r="BD152" s="1322"/>
      <c r="BE152" s="1322"/>
      <c r="BF152" s="1322"/>
      <c r="BG152" s="1322"/>
      <c r="BH152" s="1322"/>
      <c r="BI152" s="1322"/>
      <c r="BJ152" s="1322"/>
      <c r="BK152" s="1322"/>
      <c r="BL152" s="1323"/>
    </row>
    <row r="153" spans="1:65" ht="23.25" x14ac:dyDescent="0.35">
      <c r="A153" s="1270"/>
      <c r="B153" s="1271"/>
      <c r="C153" s="1271"/>
      <c r="D153" s="1271"/>
      <c r="E153" s="1271"/>
      <c r="F153" s="1272"/>
      <c r="G153" s="1659" t="s">
        <v>63</v>
      </c>
      <c r="H153" s="1322"/>
      <c r="I153" s="1322"/>
      <c r="J153" s="1322"/>
      <c r="K153" s="1322"/>
      <c r="L153" s="1322"/>
      <c r="M153" s="1322"/>
      <c r="N153" s="1322"/>
      <c r="O153" s="1322"/>
      <c r="P153" s="1322"/>
      <c r="Q153" s="1322"/>
      <c r="R153" s="1322"/>
      <c r="S153" s="1322"/>
      <c r="T153" s="1322"/>
      <c r="U153" s="1322"/>
      <c r="V153" s="1322"/>
      <c r="W153" s="1322"/>
      <c r="X153" s="1322"/>
      <c r="Y153" s="1322"/>
      <c r="Z153" s="1322"/>
      <c r="AA153" s="1322"/>
      <c r="AB153" s="1322"/>
      <c r="AC153" s="1322"/>
      <c r="AD153" s="1322"/>
      <c r="AE153" s="1322"/>
      <c r="AF153" s="1322"/>
      <c r="AG153" s="1322"/>
      <c r="AH153" s="1322"/>
      <c r="AI153" s="1322"/>
      <c r="AJ153" s="1322"/>
      <c r="AK153" s="1322"/>
      <c r="AL153" s="1322"/>
      <c r="AM153" s="1322"/>
      <c r="AN153" s="1322"/>
      <c r="AO153" s="1322"/>
      <c r="AP153" s="1322"/>
      <c r="AQ153" s="1322"/>
      <c r="AR153" s="1322"/>
      <c r="AS153" s="1322"/>
      <c r="AT153" s="1322"/>
      <c r="AU153" s="1322"/>
      <c r="AV153" s="1322"/>
      <c r="AW153" s="1322"/>
      <c r="AX153" s="1322"/>
      <c r="AY153" s="1322"/>
      <c r="AZ153" s="1322"/>
      <c r="BA153" s="1322"/>
      <c r="BB153" s="1322"/>
      <c r="BC153" s="1322"/>
      <c r="BD153" s="1322"/>
      <c r="BE153" s="1322"/>
      <c r="BF153" s="1322"/>
      <c r="BG153" s="1322"/>
      <c r="BH153" s="1322"/>
      <c r="BI153" s="1322"/>
      <c r="BJ153" s="1322"/>
      <c r="BK153" s="1322"/>
      <c r="BL153" s="1323"/>
    </row>
    <row r="154" spans="1:65" ht="23.25" x14ac:dyDescent="0.35">
      <c r="A154" s="1270"/>
      <c r="B154" s="1271"/>
      <c r="C154" s="1271"/>
      <c r="D154" s="1271"/>
      <c r="E154" s="1271"/>
      <c r="F154" s="1272"/>
      <c r="G154" s="1326"/>
      <c r="H154" s="1326"/>
      <c r="I154" s="1326"/>
      <c r="J154" s="1326"/>
      <c r="K154" s="1326"/>
      <c r="L154" s="1326"/>
      <c r="M154" s="1326"/>
      <c r="N154" s="1326"/>
      <c r="O154" s="1326"/>
      <c r="P154" s="1326"/>
      <c r="Q154" s="1326"/>
      <c r="R154" s="1326"/>
      <c r="S154" s="1326"/>
      <c r="T154" s="1326"/>
      <c r="U154" s="1326"/>
      <c r="V154" s="1326"/>
      <c r="W154" s="1326"/>
      <c r="X154" s="1326"/>
      <c r="Y154" s="1326"/>
      <c r="Z154" s="1326"/>
      <c r="AA154" s="1326"/>
      <c r="AB154" s="1326"/>
      <c r="AC154" s="1326"/>
      <c r="AD154" s="1326"/>
      <c r="AE154" s="1326"/>
      <c r="AF154" s="1326"/>
      <c r="AG154" s="1326"/>
      <c r="AH154" s="1326"/>
      <c r="AI154" s="1326"/>
      <c r="AJ154" s="1326"/>
      <c r="AK154" s="1326"/>
      <c r="AL154" s="1326"/>
      <c r="AM154" s="1326"/>
      <c r="AN154" s="1326"/>
      <c r="AO154" s="1326"/>
      <c r="AP154" s="1326"/>
      <c r="AQ154" s="1326"/>
      <c r="AR154" s="1326"/>
      <c r="AS154" s="1326"/>
      <c r="AT154" s="1326"/>
      <c r="AU154" s="1326"/>
      <c r="AV154" s="1326"/>
      <c r="AW154" s="1326"/>
      <c r="AX154" s="1326"/>
      <c r="AY154" s="1326"/>
      <c r="AZ154" s="1326"/>
      <c r="BA154" s="1326"/>
      <c r="BB154" s="1326"/>
      <c r="BC154" s="1326"/>
      <c r="BD154" s="1326"/>
      <c r="BE154" s="1326"/>
      <c r="BF154" s="1326"/>
      <c r="BG154" s="1326"/>
      <c r="BH154" s="1326"/>
      <c r="BI154" s="1326"/>
      <c r="BJ154" s="1326"/>
      <c r="BK154" s="1326"/>
      <c r="BL154" s="1327"/>
    </row>
    <row r="155" spans="1:65" ht="20.25" x14ac:dyDescent="0.3">
      <c r="A155" s="1330">
        <v>4</v>
      </c>
      <c r="B155" s="1331"/>
      <c r="C155" s="1331"/>
      <c r="D155" s="1331"/>
      <c r="E155" s="1331"/>
      <c r="F155" s="1332"/>
      <c r="G155" s="1322" t="s">
        <v>64</v>
      </c>
      <c r="H155" s="1322"/>
      <c r="I155" s="1322"/>
      <c r="J155" s="1322"/>
      <c r="K155" s="1322"/>
      <c r="L155" s="1322"/>
      <c r="M155" s="1322"/>
      <c r="N155" s="1322"/>
      <c r="O155" s="1322"/>
      <c r="P155" s="1322"/>
      <c r="Q155" s="1322"/>
      <c r="R155" s="1322"/>
      <c r="S155" s="1322"/>
      <c r="T155" s="1322"/>
      <c r="U155" s="1322"/>
      <c r="V155" s="1322"/>
      <c r="W155" s="1322"/>
      <c r="X155" s="1322"/>
      <c r="Y155" s="1322"/>
      <c r="Z155" s="1322"/>
      <c r="AA155" s="1322"/>
      <c r="AB155" s="1322"/>
      <c r="AC155" s="1322"/>
      <c r="AD155" s="1322"/>
      <c r="AE155" s="1322"/>
      <c r="AF155" s="1322"/>
      <c r="AG155" s="1322"/>
      <c r="AH155" s="1322"/>
      <c r="AI155" s="1322"/>
      <c r="AJ155" s="1322"/>
      <c r="AK155" s="1322"/>
      <c r="AL155" s="1322"/>
      <c r="AM155" s="1322"/>
      <c r="AN155" s="1322"/>
      <c r="AO155" s="1322"/>
      <c r="AP155" s="1322"/>
      <c r="AQ155" s="1322"/>
      <c r="AR155" s="1322"/>
      <c r="AS155" s="1322"/>
      <c r="AT155" s="1322"/>
      <c r="AU155" s="1322"/>
      <c r="AV155" s="1322"/>
      <c r="AW155" s="1322"/>
      <c r="AX155" s="1322"/>
      <c r="AY155" s="1322"/>
      <c r="AZ155" s="1322"/>
      <c r="BA155" s="1322"/>
      <c r="BB155" s="1322"/>
      <c r="BC155" s="1322"/>
      <c r="BD155" s="1322"/>
      <c r="BE155" s="1322"/>
      <c r="BF155" s="1322"/>
      <c r="BG155" s="1322"/>
      <c r="BH155" s="1322"/>
      <c r="BI155" s="1322"/>
      <c r="BJ155" s="1322"/>
      <c r="BK155" s="1322"/>
      <c r="BL155" s="1323"/>
    </row>
    <row r="156" spans="1:65" ht="23.25" x14ac:dyDescent="0.35">
      <c r="A156" s="1270"/>
      <c r="B156" s="1271"/>
      <c r="C156" s="1271"/>
      <c r="D156" s="1271"/>
      <c r="E156" s="1271"/>
      <c r="F156" s="1272"/>
      <c r="G156" s="1322" t="s">
        <v>65</v>
      </c>
      <c r="H156" s="1322"/>
      <c r="I156" s="1322"/>
      <c r="J156" s="1322"/>
      <c r="K156" s="1322"/>
      <c r="L156" s="1322"/>
      <c r="M156" s="1322"/>
      <c r="N156" s="1322"/>
      <c r="O156" s="1322"/>
      <c r="P156" s="1322"/>
      <c r="Q156" s="1322"/>
      <c r="R156" s="1322"/>
      <c r="S156" s="1322"/>
      <c r="T156" s="1322"/>
      <c r="U156" s="1322"/>
      <c r="V156" s="1322"/>
      <c r="W156" s="1322"/>
      <c r="X156" s="1322"/>
      <c r="Y156" s="1322"/>
      <c r="Z156" s="1322"/>
      <c r="AA156" s="1322"/>
      <c r="AB156" s="1322"/>
      <c r="AC156" s="1322"/>
      <c r="AD156" s="1322"/>
      <c r="AE156" s="1322"/>
      <c r="AF156" s="1322"/>
      <c r="AG156" s="1322"/>
      <c r="AH156" s="1322"/>
      <c r="AI156" s="1322"/>
      <c r="AJ156" s="1322"/>
      <c r="AK156" s="1322"/>
      <c r="AL156" s="1322"/>
      <c r="AM156" s="1322"/>
      <c r="AN156" s="1322"/>
      <c r="AO156" s="1322"/>
      <c r="AP156" s="1322"/>
      <c r="AQ156" s="1322"/>
      <c r="AR156" s="1322"/>
      <c r="AS156" s="1322"/>
      <c r="AT156" s="1322"/>
      <c r="AU156" s="1322"/>
      <c r="AV156" s="1322"/>
      <c r="AW156" s="1322"/>
      <c r="AX156" s="1322"/>
      <c r="AY156" s="1322"/>
      <c r="AZ156" s="1322"/>
      <c r="BA156" s="1322"/>
      <c r="BB156" s="1322"/>
      <c r="BC156" s="1322"/>
      <c r="BD156" s="1322"/>
      <c r="BE156" s="1322"/>
      <c r="BF156" s="1322"/>
      <c r="BG156" s="1322"/>
      <c r="BH156" s="1322"/>
      <c r="BI156" s="1322"/>
      <c r="BJ156" s="1322"/>
      <c r="BK156" s="1322"/>
      <c r="BL156" s="1323"/>
    </row>
    <row r="157" spans="1:65" ht="23.25" x14ac:dyDescent="0.35">
      <c r="A157" s="1270"/>
      <c r="B157" s="1271"/>
      <c r="C157" s="1271"/>
      <c r="D157" s="1271"/>
      <c r="E157" s="1271"/>
      <c r="F157" s="1272"/>
      <c r="G157" s="1322" t="s">
        <v>66</v>
      </c>
      <c r="H157" s="1322"/>
      <c r="I157" s="1322"/>
      <c r="J157" s="1322"/>
      <c r="K157" s="1322"/>
      <c r="L157" s="1322"/>
      <c r="M157" s="1322"/>
      <c r="N157" s="1322"/>
      <c r="O157" s="1322"/>
      <c r="P157" s="1322"/>
      <c r="Q157" s="1322"/>
      <c r="R157" s="1322"/>
      <c r="S157" s="1322"/>
      <c r="T157" s="1322"/>
      <c r="U157" s="1322"/>
      <c r="V157" s="1322"/>
      <c r="W157" s="1322"/>
      <c r="X157" s="1322"/>
      <c r="Y157" s="1322"/>
      <c r="Z157" s="1322"/>
      <c r="AA157" s="1322"/>
      <c r="AB157" s="1322"/>
      <c r="AC157" s="1322"/>
      <c r="AD157" s="1322"/>
      <c r="AE157" s="1322"/>
      <c r="AF157" s="1322"/>
      <c r="AG157" s="1322"/>
      <c r="AH157" s="1322"/>
      <c r="AI157" s="1322"/>
      <c r="AJ157" s="1322"/>
      <c r="AK157" s="1322"/>
      <c r="AL157" s="1322"/>
      <c r="AM157" s="1322"/>
      <c r="AN157" s="1322"/>
      <c r="AO157" s="1322"/>
      <c r="AP157" s="1322"/>
      <c r="AQ157" s="1322"/>
      <c r="AR157" s="1322"/>
      <c r="AS157" s="1322"/>
      <c r="AT157" s="1322"/>
      <c r="AU157" s="1322"/>
      <c r="AV157" s="1322"/>
      <c r="AW157" s="1322"/>
      <c r="AX157" s="1322"/>
      <c r="AY157" s="1322"/>
      <c r="AZ157" s="1322"/>
      <c r="BA157" s="1322"/>
      <c r="BB157" s="1322"/>
      <c r="BC157" s="1322"/>
      <c r="BD157" s="1322"/>
      <c r="BE157" s="1322"/>
      <c r="BF157" s="1322"/>
      <c r="BG157" s="1322"/>
      <c r="BH157" s="1322"/>
      <c r="BI157" s="1322"/>
      <c r="BJ157" s="1322"/>
      <c r="BK157" s="1322"/>
      <c r="BL157" s="1322"/>
      <c r="BM157" s="1029"/>
    </row>
    <row r="158" spans="1:65" ht="23.25" x14ac:dyDescent="0.35">
      <c r="A158" s="1270"/>
      <c r="B158" s="1271"/>
      <c r="C158" s="1271"/>
      <c r="D158" s="1271"/>
      <c r="E158" s="1271"/>
      <c r="F158" s="1272"/>
      <c r="G158" s="1322"/>
      <c r="H158" s="1322"/>
      <c r="I158" s="1322"/>
      <c r="J158" s="1322"/>
      <c r="K158" s="1322"/>
      <c r="L158" s="1322"/>
      <c r="M158" s="1322"/>
      <c r="N158" s="1322"/>
      <c r="O158" s="1322"/>
      <c r="P158" s="1322"/>
      <c r="Q158" s="1322"/>
      <c r="R158" s="1322"/>
      <c r="S158" s="1322"/>
      <c r="T158" s="1322"/>
      <c r="U158" s="1322"/>
      <c r="V158" s="1322"/>
      <c r="W158" s="1322"/>
      <c r="X158" s="1322"/>
      <c r="Y158" s="1322"/>
      <c r="Z158" s="1322"/>
      <c r="AA158" s="1322"/>
      <c r="AB158" s="1322"/>
      <c r="AC158" s="1322"/>
      <c r="AD158" s="1322"/>
      <c r="AE158" s="1322"/>
      <c r="AF158" s="1322"/>
      <c r="AG158" s="1322"/>
      <c r="AH158" s="1322"/>
      <c r="AI158" s="1322"/>
      <c r="AJ158" s="1322"/>
      <c r="AK158" s="1322"/>
      <c r="AL158" s="1322"/>
      <c r="AM158" s="1322"/>
      <c r="AN158" s="1322"/>
      <c r="AO158" s="1322"/>
      <c r="AP158" s="1322"/>
      <c r="AQ158" s="1322"/>
      <c r="AR158" s="1322"/>
      <c r="AS158" s="1322"/>
      <c r="AT158" s="1322"/>
      <c r="AU158" s="1322"/>
      <c r="AV158" s="1322"/>
      <c r="AW158" s="1322"/>
      <c r="AX158" s="1322"/>
      <c r="AY158" s="1322"/>
      <c r="AZ158" s="1322"/>
      <c r="BA158" s="1322"/>
      <c r="BB158" s="1322"/>
      <c r="BC158" s="1322"/>
      <c r="BD158" s="1322"/>
      <c r="BE158" s="1322"/>
      <c r="BF158" s="1322"/>
      <c r="BG158" s="1322"/>
      <c r="BH158" s="1322"/>
      <c r="BI158" s="1322"/>
      <c r="BJ158" s="1322"/>
      <c r="BK158" s="1322"/>
      <c r="BL158" s="1322"/>
      <c r="BM158" s="1029"/>
    </row>
    <row r="159" spans="1:65" ht="23.25" x14ac:dyDescent="0.35">
      <c r="A159" s="1270">
        <v>5</v>
      </c>
      <c r="B159" s="1271"/>
      <c r="C159" s="1271"/>
      <c r="D159" s="1271"/>
      <c r="E159" s="1271"/>
      <c r="F159" s="1272"/>
      <c r="G159" s="1322" t="s">
        <v>1</v>
      </c>
      <c r="H159" s="1322"/>
      <c r="I159" s="1322"/>
      <c r="J159" s="1322"/>
      <c r="K159" s="1322"/>
      <c r="L159" s="1322"/>
      <c r="M159" s="1322"/>
      <c r="N159" s="1322"/>
      <c r="O159" s="1322"/>
      <c r="P159" s="1322"/>
      <c r="Q159" s="1322"/>
      <c r="R159" s="1322"/>
      <c r="S159" s="1322"/>
      <c r="T159" s="1322"/>
      <c r="U159" s="1322"/>
      <c r="V159" s="1322"/>
      <c r="W159" s="1322"/>
      <c r="X159" s="1322"/>
      <c r="Y159" s="1322"/>
      <c r="Z159" s="1322"/>
      <c r="AA159" s="1322"/>
      <c r="AB159" s="1322"/>
      <c r="AC159" s="1322"/>
      <c r="AD159" s="1322"/>
      <c r="AE159" s="1322"/>
      <c r="AF159" s="1322"/>
      <c r="AG159" s="1322"/>
      <c r="AH159" s="1322"/>
      <c r="AI159" s="1322"/>
      <c r="AJ159" s="1322"/>
      <c r="AK159" s="1322"/>
      <c r="AL159" s="1322"/>
      <c r="AM159" s="1322"/>
      <c r="AN159" s="1322"/>
      <c r="AO159" s="1322"/>
      <c r="AP159" s="1322"/>
      <c r="AQ159" s="1322"/>
      <c r="AR159" s="1322"/>
      <c r="AS159" s="1322"/>
      <c r="AT159" s="1322"/>
      <c r="AU159" s="1322"/>
      <c r="AV159" s="1322"/>
      <c r="AW159" s="1322"/>
      <c r="AX159" s="1322"/>
      <c r="AY159" s="1322"/>
      <c r="AZ159" s="1322"/>
      <c r="BA159" s="1322"/>
      <c r="BB159" s="1322"/>
      <c r="BC159" s="1322"/>
      <c r="BD159" s="1322"/>
      <c r="BE159" s="1322"/>
      <c r="BF159" s="1322"/>
      <c r="BG159" s="1322"/>
      <c r="BH159" s="1322"/>
      <c r="BI159" s="1322"/>
      <c r="BJ159" s="1322"/>
      <c r="BK159" s="1322"/>
      <c r="BL159" s="1322"/>
      <c r="BM159" s="1029"/>
    </row>
    <row r="160" spans="1:65" ht="23.25" x14ac:dyDescent="0.35">
      <c r="A160" s="1270"/>
      <c r="B160" s="1271"/>
      <c r="C160" s="1271"/>
      <c r="D160" s="1271"/>
      <c r="E160" s="1271"/>
      <c r="F160" s="1272"/>
      <c r="G160" s="1324" t="s">
        <v>2</v>
      </c>
      <c r="H160" s="1325"/>
      <c r="I160" s="1325"/>
      <c r="J160" s="1325"/>
      <c r="K160" s="1325"/>
      <c r="L160" s="1325"/>
      <c r="M160" s="1325"/>
      <c r="N160" s="1325"/>
      <c r="O160" s="1325"/>
      <c r="P160" s="1325"/>
      <c r="Q160" s="1325"/>
      <c r="R160" s="1325"/>
      <c r="S160" s="1325"/>
      <c r="T160" s="1325"/>
      <c r="U160" s="1325"/>
      <c r="V160" s="1325"/>
      <c r="W160" s="1325"/>
      <c r="X160" s="1325"/>
      <c r="Y160" s="1325"/>
      <c r="Z160" s="1325"/>
      <c r="AA160" s="1325"/>
      <c r="AB160" s="1325"/>
      <c r="AC160" s="1325"/>
      <c r="AD160" s="1325"/>
      <c r="AE160" s="1325"/>
      <c r="AF160" s="1325"/>
      <c r="AG160" s="1325"/>
      <c r="AH160" s="1325"/>
      <c r="AI160" s="1325"/>
      <c r="AJ160" s="1325"/>
      <c r="AK160" s="1325"/>
      <c r="AL160" s="1325"/>
      <c r="AM160" s="1325"/>
      <c r="AN160" s="1325"/>
      <c r="AO160" s="1325"/>
      <c r="AP160" s="1325"/>
      <c r="AQ160" s="1325"/>
      <c r="AR160" s="1325"/>
      <c r="AS160" s="1325"/>
      <c r="AT160" s="1325"/>
      <c r="AU160" s="1325"/>
      <c r="AV160" s="1325"/>
      <c r="AW160" s="1325"/>
      <c r="AX160" s="1325"/>
      <c r="AY160" s="1325"/>
      <c r="AZ160" s="1325"/>
      <c r="BA160" s="1325"/>
      <c r="BB160" s="1325"/>
      <c r="BC160" s="1325"/>
      <c r="BD160" s="1325"/>
      <c r="BE160" s="1325"/>
      <c r="BF160" s="1325"/>
      <c r="BG160" s="1325"/>
      <c r="BH160" s="1325"/>
      <c r="BI160" s="1325"/>
      <c r="BJ160" s="1325"/>
      <c r="BK160" s="1325"/>
      <c r="BL160" s="1325"/>
      <c r="BM160" s="1029"/>
    </row>
    <row r="161" spans="1:104" ht="23.25" x14ac:dyDescent="0.35">
      <c r="A161" s="1270"/>
      <c r="B161" s="1271"/>
      <c r="C161" s="1271"/>
      <c r="D161" s="1271"/>
      <c r="E161" s="1271"/>
      <c r="F161" s="1272"/>
      <c r="G161" s="1324" t="s">
        <v>0</v>
      </c>
      <c r="H161" s="1325"/>
      <c r="I161" s="1325"/>
      <c r="J161" s="1325"/>
      <c r="K161" s="1325"/>
      <c r="L161" s="1325"/>
      <c r="M161" s="1325"/>
      <c r="N161" s="1325"/>
      <c r="O161" s="1325"/>
      <c r="P161" s="1325"/>
      <c r="Q161" s="1325"/>
      <c r="R161" s="1325"/>
      <c r="S161" s="1325"/>
      <c r="T161" s="1325"/>
      <c r="U161" s="1325"/>
      <c r="V161" s="1325"/>
      <c r="W161" s="1325"/>
      <c r="X161" s="1325"/>
      <c r="Y161" s="1325"/>
      <c r="Z161" s="1325"/>
      <c r="AA161" s="1325"/>
      <c r="AB161" s="1325"/>
      <c r="AC161" s="1325"/>
      <c r="AD161" s="1325"/>
      <c r="AE161" s="1325"/>
      <c r="AF161" s="1325"/>
      <c r="AG161" s="1325"/>
      <c r="AH161" s="1325"/>
      <c r="AI161" s="1325"/>
      <c r="AJ161" s="1325"/>
      <c r="AK161" s="1325"/>
      <c r="AL161" s="1325"/>
      <c r="AM161" s="1325"/>
      <c r="AN161" s="1325"/>
      <c r="AO161" s="1325"/>
      <c r="AP161" s="1325"/>
      <c r="AQ161" s="1325"/>
      <c r="AR161" s="1325"/>
      <c r="AS161" s="1325"/>
      <c r="AT161" s="1325"/>
      <c r="AU161" s="1325"/>
      <c r="AV161" s="1325"/>
      <c r="AW161" s="1325"/>
      <c r="AX161" s="1325"/>
      <c r="AY161" s="1325"/>
      <c r="AZ161" s="1325"/>
      <c r="BA161" s="1325"/>
      <c r="BB161" s="1325"/>
      <c r="BC161" s="1325"/>
      <c r="BD161" s="1325"/>
      <c r="BE161" s="1325"/>
      <c r="BF161" s="1325"/>
      <c r="BG161" s="1325"/>
      <c r="BH161" s="1325"/>
      <c r="BI161" s="1325"/>
      <c r="BJ161" s="1325"/>
      <c r="BK161" s="1325"/>
      <c r="BL161" s="1325"/>
      <c r="BM161" s="1029"/>
    </row>
    <row r="162" spans="1:104" ht="23.25" x14ac:dyDescent="0.35">
      <c r="A162" s="1270"/>
      <c r="B162" s="1271"/>
      <c r="C162" s="1271"/>
      <c r="D162" s="1271"/>
      <c r="E162" s="1271"/>
      <c r="F162" s="1272"/>
      <c r="G162" s="1324" t="s">
        <v>3</v>
      </c>
      <c r="H162" s="1325"/>
      <c r="I162" s="1325"/>
      <c r="J162" s="1325"/>
      <c r="K162" s="1325"/>
      <c r="L162" s="1325"/>
      <c r="M162" s="1325"/>
      <c r="N162" s="1325"/>
      <c r="O162" s="1325"/>
      <c r="P162" s="1325"/>
      <c r="Q162" s="1325"/>
      <c r="R162" s="1325"/>
      <c r="S162" s="1325"/>
      <c r="T162" s="1325"/>
      <c r="U162" s="1325"/>
      <c r="V162" s="1325"/>
      <c r="W162" s="1325"/>
      <c r="X162" s="1325"/>
      <c r="Y162" s="1325"/>
      <c r="Z162" s="1325"/>
      <c r="AA162" s="1325"/>
      <c r="AB162" s="1325"/>
      <c r="AC162" s="1325"/>
      <c r="AD162" s="1325"/>
      <c r="AE162" s="1325"/>
      <c r="AF162" s="1325"/>
      <c r="AG162" s="1325"/>
      <c r="AH162" s="1325"/>
      <c r="AI162" s="1325"/>
      <c r="AJ162" s="1325"/>
      <c r="AK162" s="1325"/>
      <c r="AL162" s="1325"/>
      <c r="AM162" s="1325"/>
      <c r="AN162" s="1325"/>
      <c r="AO162" s="1325"/>
      <c r="AP162" s="1325"/>
      <c r="AQ162" s="1325"/>
      <c r="AR162" s="1325"/>
      <c r="AS162" s="1325"/>
      <c r="AT162" s="1325"/>
      <c r="AU162" s="1325"/>
      <c r="AV162" s="1325"/>
      <c r="AW162" s="1325"/>
      <c r="AX162" s="1325"/>
      <c r="AY162" s="1325"/>
      <c r="AZ162" s="1325"/>
      <c r="BA162" s="1325"/>
      <c r="BB162" s="1325"/>
      <c r="BC162" s="1325"/>
      <c r="BD162" s="1325"/>
      <c r="BE162" s="1325"/>
      <c r="BF162" s="1325"/>
      <c r="BG162" s="1325"/>
      <c r="BH162" s="1325"/>
      <c r="BI162" s="1325"/>
      <c r="BJ162" s="1325"/>
      <c r="BK162" s="1325"/>
      <c r="BL162" s="1325"/>
      <c r="BM162" s="1029"/>
    </row>
    <row r="163" spans="1:104" ht="32.25" customHeight="1" x14ac:dyDescent="0.35">
      <c r="A163" s="1270"/>
      <c r="B163" s="1271"/>
      <c r="C163" s="1271"/>
      <c r="D163" s="1271"/>
      <c r="E163" s="1271"/>
      <c r="F163" s="1272"/>
      <c r="G163" s="1019"/>
      <c r="I163" s="1020"/>
      <c r="J163" s="1020"/>
      <c r="K163" s="1020"/>
      <c r="L163" s="1020"/>
      <c r="M163" s="1020"/>
      <c r="N163" s="1020"/>
      <c r="O163" s="1328" t="s">
        <v>331</v>
      </c>
      <c r="P163" s="1328"/>
      <c r="Q163" s="1328"/>
      <c r="R163" s="1328"/>
      <c r="S163" s="1328"/>
      <c r="T163" s="1328"/>
      <c r="U163" s="1328"/>
      <c r="V163" s="1328"/>
      <c r="W163" s="1328"/>
      <c r="X163" s="1328"/>
      <c r="Y163" s="1328"/>
      <c r="Z163" s="1328"/>
      <c r="AA163" s="1328"/>
      <c r="AB163" s="1328"/>
      <c r="AC163" s="1328"/>
      <c r="AD163" s="1328"/>
      <c r="AE163" s="1328" t="s">
        <v>332</v>
      </c>
      <c r="AF163" s="1328"/>
      <c r="AG163" s="1328"/>
      <c r="AH163" s="1328"/>
      <c r="AI163" s="1328"/>
      <c r="AJ163" s="1328"/>
      <c r="AK163" s="1328"/>
      <c r="AL163" s="1328"/>
      <c r="AM163" s="1023" t="s">
        <v>333</v>
      </c>
      <c r="AN163" s="1023"/>
      <c r="AO163" s="1023"/>
      <c r="AP163" s="1023"/>
      <c r="AQ163" s="1023"/>
      <c r="AR163" s="1023"/>
      <c r="AS163" s="1023"/>
      <c r="AT163" s="1023"/>
      <c r="AU163" s="1023"/>
      <c r="AV163" s="1023"/>
      <c r="BC163" s="1020"/>
      <c r="BD163" s="1020"/>
      <c r="BE163" s="1020"/>
      <c r="BF163" s="1020"/>
      <c r="BG163" s="1020"/>
      <c r="BH163" s="1020"/>
      <c r="BI163" s="1020"/>
      <c r="BJ163" s="1020"/>
      <c r="BK163" s="1020"/>
      <c r="BL163" s="1020"/>
      <c r="BM163" s="1029"/>
    </row>
    <row r="164" spans="1:104" ht="23.25" x14ac:dyDescent="0.35">
      <c r="A164" s="1270"/>
      <c r="B164" s="1271"/>
      <c r="C164" s="1271"/>
      <c r="D164" s="1271"/>
      <c r="E164" s="1271"/>
      <c r="F164" s="1272"/>
      <c r="G164" s="1019"/>
      <c r="H164" s="1020"/>
      <c r="I164" s="1020"/>
      <c r="J164" s="1020"/>
      <c r="K164" s="1020"/>
      <c r="L164" s="1020"/>
      <c r="M164" s="1020"/>
      <c r="N164" s="1020"/>
      <c r="O164" s="1328" t="s">
        <v>334</v>
      </c>
      <c r="P164" s="1328"/>
      <c r="Q164" s="1328"/>
      <c r="R164" s="1328"/>
      <c r="S164" s="1328"/>
      <c r="T164" s="1328"/>
      <c r="U164" s="1328"/>
      <c r="V164" s="1328"/>
      <c r="W164" s="1328"/>
      <c r="X164" s="1328"/>
      <c r="Y164" s="1328"/>
      <c r="Z164" s="1328"/>
      <c r="AA164" s="1328"/>
      <c r="AB164" s="1328"/>
      <c r="AC164" s="1328"/>
      <c r="AD164" s="1328"/>
      <c r="AE164" s="1328">
        <v>2.2000000000000002</v>
      </c>
      <c r="AF164" s="1328"/>
      <c r="AG164" s="1328"/>
      <c r="AH164" s="1328"/>
      <c r="AI164" s="1328"/>
      <c r="AJ164" s="1328"/>
      <c r="AK164" s="1328"/>
      <c r="AL164" s="1328"/>
      <c r="AM164" s="1328">
        <v>1.9</v>
      </c>
      <c r="AN164" s="1328"/>
      <c r="AO164" s="1328"/>
      <c r="AP164" s="1328"/>
      <c r="AQ164" s="1328"/>
      <c r="AR164" s="1328"/>
      <c r="AS164" s="1328"/>
      <c r="AT164" s="1328"/>
      <c r="AU164" s="1328"/>
      <c r="AV164" s="1328"/>
      <c r="BC164" s="1020"/>
      <c r="BD164" s="1020"/>
      <c r="BE164" s="1020"/>
      <c r="BF164" s="1020"/>
      <c r="BG164" s="1020"/>
      <c r="BH164" s="1020"/>
      <c r="BI164" s="1020"/>
      <c r="BJ164" s="1020"/>
      <c r="BK164" s="1020"/>
      <c r="BL164" s="1020"/>
      <c r="BM164" s="1029"/>
    </row>
    <row r="165" spans="1:104" ht="23.25" x14ac:dyDescent="0.35">
      <c r="A165" s="1270"/>
      <c r="B165" s="1271"/>
      <c r="C165" s="1271"/>
      <c r="D165" s="1271"/>
      <c r="E165" s="1271"/>
      <c r="F165" s="1272"/>
      <c r="G165" s="1019"/>
      <c r="H165" s="1020"/>
      <c r="I165" s="1020"/>
      <c r="J165" s="1020"/>
      <c r="K165" s="1020"/>
      <c r="L165" s="1020"/>
      <c r="M165" s="1020"/>
      <c r="N165" s="1020"/>
      <c r="O165" s="1328" t="s">
        <v>327</v>
      </c>
      <c r="P165" s="1328"/>
      <c r="Q165" s="1328"/>
      <c r="R165" s="1328"/>
      <c r="S165" s="1328"/>
      <c r="T165" s="1328"/>
      <c r="U165" s="1328"/>
      <c r="V165" s="1328"/>
      <c r="W165" s="1328"/>
      <c r="X165" s="1328"/>
      <c r="Y165" s="1328"/>
      <c r="Z165" s="1328"/>
      <c r="AA165" s="1328"/>
      <c r="AB165" s="1328"/>
      <c r="AC165" s="1328"/>
      <c r="AD165" s="1328"/>
      <c r="AE165" s="1328">
        <v>1.7</v>
      </c>
      <c r="AF165" s="1328"/>
      <c r="AG165" s="1328"/>
      <c r="AH165" s="1328"/>
      <c r="AI165" s="1328"/>
      <c r="AJ165" s="1328"/>
      <c r="AK165" s="1328"/>
      <c r="AL165" s="1328"/>
      <c r="AM165" s="1328">
        <v>1.5</v>
      </c>
      <c r="AN165" s="1328"/>
      <c r="AO165" s="1328"/>
      <c r="AP165" s="1328"/>
      <c r="AQ165" s="1328"/>
      <c r="AR165" s="1328"/>
      <c r="AS165" s="1328"/>
      <c r="AT165" s="1328"/>
      <c r="AU165" s="1328"/>
      <c r="AV165" s="1328"/>
      <c r="AW165" s="1020"/>
      <c r="AX165" s="1020"/>
      <c r="AY165" s="1020"/>
      <c r="AZ165" s="1020"/>
      <c r="BA165" s="1020"/>
      <c r="BB165" s="1020"/>
      <c r="BC165" s="1020"/>
      <c r="BD165" s="1020"/>
      <c r="BE165" s="1020"/>
      <c r="BF165" s="1020"/>
      <c r="BG165" s="1020"/>
      <c r="BH165" s="1020"/>
      <c r="BI165" s="1020"/>
      <c r="BJ165" s="1020"/>
      <c r="BK165" s="1020"/>
      <c r="BL165" s="1020"/>
      <c r="BM165" s="1029"/>
    </row>
    <row r="166" spans="1:104" ht="23.25" x14ac:dyDescent="0.35">
      <c r="A166" s="1270"/>
      <c r="B166" s="1271"/>
      <c r="C166" s="1271"/>
      <c r="D166" s="1271"/>
      <c r="E166" s="1271"/>
      <c r="F166" s="1272"/>
      <c r="G166" s="1019"/>
      <c r="H166" s="1020"/>
      <c r="I166" s="1020"/>
      <c r="J166" s="1020"/>
      <c r="K166" s="1020"/>
      <c r="L166" s="1020"/>
      <c r="M166" s="1020"/>
      <c r="N166" s="1020"/>
      <c r="O166" s="1328" t="s">
        <v>328</v>
      </c>
      <c r="P166" s="1328"/>
      <c r="Q166" s="1328"/>
      <c r="R166" s="1328"/>
      <c r="S166" s="1328"/>
      <c r="T166" s="1328"/>
      <c r="U166" s="1328"/>
      <c r="V166" s="1328"/>
      <c r="W166" s="1328"/>
      <c r="X166" s="1328"/>
      <c r="Y166" s="1328"/>
      <c r="Z166" s="1328"/>
      <c r="AA166" s="1328"/>
      <c r="AB166" s="1328"/>
      <c r="AC166" s="1328"/>
      <c r="AD166" s="1328"/>
      <c r="AE166" s="1328">
        <v>2.2999999999999998</v>
      </c>
      <c r="AF166" s="1328"/>
      <c r="AG166" s="1328"/>
      <c r="AH166" s="1328"/>
      <c r="AI166" s="1328"/>
      <c r="AJ166" s="1328"/>
      <c r="AK166" s="1328"/>
      <c r="AL166" s="1328"/>
      <c r="AM166" s="1328">
        <v>1.1000000000000001</v>
      </c>
      <c r="AN166" s="1328"/>
      <c r="AO166" s="1328"/>
      <c r="AP166" s="1328"/>
      <c r="AQ166" s="1328"/>
      <c r="AR166" s="1328"/>
      <c r="AS166" s="1328"/>
      <c r="AT166" s="1328"/>
      <c r="AU166" s="1328"/>
      <c r="AV166" s="1328"/>
      <c r="AW166" s="1020"/>
      <c r="AX166" s="1020"/>
      <c r="AY166" s="1020"/>
      <c r="AZ166" s="1020"/>
      <c r="BA166" s="1020"/>
      <c r="BB166" s="1020"/>
      <c r="BC166" s="1020"/>
      <c r="BD166" s="1020"/>
      <c r="BE166" s="1020"/>
      <c r="BF166" s="1020"/>
      <c r="BG166" s="1020"/>
      <c r="BH166" s="1020"/>
      <c r="BI166" s="1020"/>
      <c r="BJ166" s="1020"/>
      <c r="BK166" s="1020"/>
      <c r="BL166" s="1020"/>
      <c r="BM166" s="1029"/>
    </row>
    <row r="167" spans="1:104" ht="24" thickBot="1" x14ac:dyDescent="0.4">
      <c r="A167" s="1273"/>
      <c r="B167" s="1274"/>
      <c r="C167" s="1274"/>
      <c r="D167" s="1274"/>
      <c r="E167" s="1274"/>
      <c r="F167" s="1275"/>
      <c r="G167" s="1027" t="s">
        <v>335</v>
      </c>
      <c r="H167" s="1020"/>
      <c r="I167" s="1020"/>
      <c r="J167" s="1020"/>
      <c r="K167" s="1020"/>
      <c r="L167" s="1020"/>
      <c r="M167" s="1020"/>
      <c r="N167" s="1020"/>
      <c r="O167" s="1028"/>
      <c r="P167" s="1028"/>
      <c r="Q167" s="1028"/>
      <c r="R167" s="1028"/>
      <c r="S167" s="1028"/>
      <c r="T167" s="1028"/>
      <c r="U167" s="1028"/>
      <c r="V167" s="1028"/>
      <c r="W167" s="1028"/>
      <c r="X167" s="1028"/>
      <c r="Y167" s="1028"/>
      <c r="Z167" s="1028"/>
      <c r="AA167" s="1028"/>
      <c r="AB167" s="1028"/>
      <c r="AC167" s="1028"/>
      <c r="AD167" s="1028"/>
      <c r="AE167" s="1028"/>
      <c r="AF167" s="1028"/>
      <c r="AG167" s="1028"/>
      <c r="AH167" s="1028"/>
      <c r="AI167" s="1028"/>
      <c r="AJ167" s="1028"/>
      <c r="AK167" s="1028"/>
      <c r="AL167" s="1028"/>
      <c r="AM167" s="1028"/>
      <c r="AN167" s="1028"/>
      <c r="AO167" s="1028"/>
      <c r="AP167" s="1028"/>
      <c r="AQ167" s="1028"/>
      <c r="AR167" s="1028"/>
      <c r="AS167" s="1028"/>
      <c r="AT167" s="1028"/>
      <c r="AU167" s="1028"/>
      <c r="AV167" s="1028"/>
      <c r="AW167" s="1024"/>
      <c r="AX167" s="1024"/>
      <c r="AY167" s="1020"/>
      <c r="AZ167" s="1020"/>
      <c r="BA167" s="1020"/>
      <c r="BB167" s="1020"/>
      <c r="BC167" s="1020"/>
      <c r="BD167" s="1020"/>
      <c r="BE167" s="1020"/>
      <c r="BF167" s="1020"/>
      <c r="BG167" s="1020"/>
      <c r="BH167" s="1020"/>
      <c r="BI167" s="1020"/>
      <c r="BJ167" s="1020"/>
      <c r="BK167" s="1020"/>
      <c r="BL167" s="1020"/>
      <c r="BM167" s="1029"/>
    </row>
    <row r="168" spans="1:104" ht="16.5" thickTop="1" x14ac:dyDescent="0.25">
      <c r="A168" s="1601"/>
      <c r="B168" s="1601"/>
      <c r="C168" s="1601"/>
      <c r="D168" s="1601"/>
      <c r="E168" s="1601"/>
      <c r="F168" s="1601"/>
      <c r="G168" s="1601"/>
      <c r="H168" s="1601"/>
      <c r="I168" s="1601"/>
      <c r="J168" s="1601"/>
      <c r="K168" s="1601"/>
      <c r="L168" s="1601"/>
      <c r="M168" s="1601"/>
      <c r="N168" s="1601"/>
      <c r="O168" s="1277"/>
      <c r="P168" s="1277"/>
      <c r="Q168" s="1277"/>
      <c r="R168" s="1277"/>
      <c r="S168" s="1277"/>
      <c r="T168" s="1277"/>
      <c r="U168" s="1277"/>
      <c r="V168" s="1277"/>
      <c r="W168" s="1277"/>
      <c r="X168" s="1277"/>
      <c r="Y168" s="1277"/>
      <c r="Z168" s="1277"/>
      <c r="AA168" s="1277"/>
      <c r="AB168" s="1277"/>
      <c r="AC168" s="1277"/>
      <c r="AD168" s="1277"/>
      <c r="AE168" s="1277"/>
      <c r="AF168" s="1277"/>
      <c r="AG168" s="1277"/>
      <c r="AH168" s="1277"/>
      <c r="AI168" s="1277"/>
      <c r="AJ168" s="1277"/>
      <c r="AK168" s="1277"/>
      <c r="AL168" s="1277"/>
      <c r="AM168" s="1277"/>
      <c r="AN168" s="1277"/>
      <c r="AO168" s="1277"/>
      <c r="AP168" s="1277"/>
      <c r="AQ168" s="1277"/>
      <c r="AR168" s="1277"/>
      <c r="AS168" s="1277"/>
      <c r="AT168" s="1277"/>
      <c r="AU168" s="1277"/>
      <c r="AV168" s="1277"/>
      <c r="AW168" s="1277"/>
      <c r="AX168" s="1277"/>
      <c r="AY168" s="1601"/>
      <c r="AZ168" s="1601"/>
      <c r="BA168" s="1601"/>
      <c r="BB168" s="1601"/>
      <c r="BC168" s="1601"/>
      <c r="BD168" s="1601"/>
      <c r="BE168" s="1601"/>
      <c r="BF168" s="1601"/>
      <c r="BG168" s="1601"/>
      <c r="BH168" s="1601"/>
      <c r="BI168" s="1601"/>
      <c r="BJ168" s="1601"/>
      <c r="BK168" s="1601"/>
      <c r="BL168" s="1601"/>
    </row>
    <row r="169" spans="1:104" ht="16.5" thickBot="1" x14ac:dyDescent="0.3">
      <c r="A169" s="1602"/>
      <c r="B169" s="1602"/>
      <c r="C169" s="1602"/>
      <c r="D169" s="1602"/>
      <c r="E169" s="1602"/>
      <c r="F169" s="1602"/>
      <c r="G169" s="1602"/>
      <c r="H169" s="1602"/>
      <c r="I169" s="1602"/>
      <c r="J169" s="1602"/>
      <c r="K169" s="1602"/>
      <c r="L169" s="1602"/>
      <c r="M169" s="1602"/>
      <c r="N169" s="1602"/>
      <c r="O169" s="1602"/>
      <c r="P169" s="1602"/>
      <c r="Q169" s="1602"/>
      <c r="R169" s="1602"/>
      <c r="S169" s="1602"/>
      <c r="T169" s="1602"/>
      <c r="U169" s="1602"/>
      <c r="V169" s="1602"/>
      <c r="W169" s="1602"/>
      <c r="X169" s="1602"/>
      <c r="Y169" s="1602"/>
      <c r="Z169" s="1602"/>
      <c r="AA169" s="1602"/>
      <c r="AB169" s="1602"/>
      <c r="AC169" s="1602"/>
      <c r="AD169" s="1602"/>
      <c r="AE169" s="1602"/>
      <c r="AF169" s="1602"/>
      <c r="AG169" s="1602"/>
      <c r="AH169" s="1602"/>
      <c r="AI169" s="1602"/>
      <c r="AJ169" s="1602"/>
      <c r="AK169" s="1602"/>
      <c r="AL169" s="1602"/>
      <c r="AM169" s="1602"/>
      <c r="AN169" s="1602"/>
      <c r="AO169" s="1602"/>
      <c r="AP169" s="1602"/>
      <c r="AQ169" s="1602"/>
      <c r="AR169" s="1602"/>
      <c r="AS169" s="1602"/>
      <c r="AT169" s="1602"/>
      <c r="AU169" s="1602"/>
      <c r="AV169" s="1602"/>
      <c r="AW169" s="1602"/>
      <c r="AX169" s="1602"/>
      <c r="AY169" s="1602"/>
      <c r="AZ169" s="1602"/>
      <c r="BA169" s="1602"/>
      <c r="BB169" s="1602"/>
      <c r="BC169" s="1602"/>
      <c r="BD169" s="1602"/>
      <c r="BE169" s="1602"/>
      <c r="BF169" s="1602"/>
      <c r="BG169" s="1602"/>
      <c r="BH169" s="1602"/>
      <c r="BI169" s="1602"/>
      <c r="BJ169" s="1602"/>
      <c r="BK169" s="1602"/>
      <c r="BL169" s="1602"/>
    </row>
    <row r="170" spans="1:104" ht="46.5" thickTop="1" x14ac:dyDescent="0.65">
      <c r="A170" s="1610" t="s">
        <v>72</v>
      </c>
      <c r="B170" s="1611"/>
      <c r="C170" s="1611"/>
      <c r="D170" s="1611"/>
      <c r="E170" s="1611"/>
      <c r="F170" s="1611"/>
      <c r="G170" s="1611"/>
      <c r="H170" s="1611"/>
      <c r="I170" s="1611"/>
      <c r="J170" s="1611"/>
      <c r="K170" s="1611"/>
      <c r="L170" s="1611"/>
      <c r="M170" s="1611"/>
      <c r="N170" s="1611"/>
      <c r="O170" s="1611"/>
      <c r="P170" s="1611"/>
      <c r="Q170" s="1611"/>
      <c r="R170" s="1611"/>
      <c r="S170" s="1611"/>
      <c r="T170" s="1611"/>
      <c r="U170" s="1611"/>
      <c r="V170" s="1611"/>
      <c r="W170" s="1611"/>
      <c r="X170" s="1611"/>
      <c r="Y170" s="1611"/>
      <c r="Z170" s="1611"/>
      <c r="AA170" s="1611"/>
      <c r="AB170" s="1611"/>
      <c r="AC170" s="1611"/>
      <c r="AD170" s="1611"/>
      <c r="AE170" s="1611"/>
      <c r="AF170" s="1611"/>
      <c r="AG170" s="1611"/>
      <c r="AH170" s="1611"/>
      <c r="AI170" s="1611"/>
      <c r="AJ170" s="1611"/>
      <c r="AK170" s="1611"/>
      <c r="AL170" s="1611"/>
      <c r="AM170" s="1611"/>
      <c r="AN170" s="1611"/>
      <c r="AO170" s="1611"/>
      <c r="AP170" s="1611"/>
      <c r="AQ170" s="1611"/>
      <c r="AR170" s="1611"/>
      <c r="AS170" s="1611"/>
      <c r="AT170" s="1611"/>
      <c r="AU170" s="1611"/>
      <c r="AV170" s="1611"/>
      <c r="AW170" s="1611"/>
      <c r="AX170" s="1611"/>
      <c r="AY170" s="1611"/>
      <c r="AZ170" s="1611"/>
      <c r="BA170" s="1611"/>
      <c r="BB170" s="1611"/>
      <c r="BC170" s="1611"/>
      <c r="BD170" s="1612"/>
      <c r="BE170" s="1603"/>
      <c r="BF170" s="1277"/>
      <c r="BG170" s="1277"/>
      <c r="BH170" s="1277"/>
      <c r="BI170" s="1277"/>
      <c r="BJ170" s="1277"/>
      <c r="BK170" s="1277"/>
      <c r="BL170" s="1277"/>
    </row>
    <row r="171" spans="1:104" s="500" customFormat="1" ht="23.25" x14ac:dyDescent="0.35">
      <c r="A171" s="1598" t="s">
        <v>653</v>
      </c>
      <c r="B171" s="1599"/>
      <c r="C171" s="1599"/>
      <c r="D171" s="1599"/>
      <c r="E171" s="1599"/>
      <c r="F171" s="1599"/>
      <c r="G171" s="1599" t="s">
        <v>384</v>
      </c>
      <c r="H171" s="1599"/>
      <c r="I171" s="1599"/>
      <c r="J171" s="1599"/>
      <c r="K171" s="1599"/>
      <c r="L171" s="1599"/>
      <c r="M171" s="1599"/>
      <c r="N171" s="1599"/>
      <c r="O171" s="1599"/>
      <c r="P171" s="1599"/>
      <c r="Q171" s="1599"/>
      <c r="R171" s="1599"/>
      <c r="S171" s="1599"/>
      <c r="T171" s="1599"/>
      <c r="U171" s="1599"/>
      <c r="V171" s="1599"/>
      <c r="W171" s="1599"/>
      <c r="X171" s="1599"/>
      <c r="Y171" s="1599"/>
      <c r="Z171" s="1599"/>
      <c r="AA171" s="1599"/>
      <c r="AB171" s="1599"/>
      <c r="AC171" s="1599"/>
      <c r="AD171" s="1599"/>
      <c r="AE171" s="1599"/>
      <c r="AF171" s="1599"/>
      <c r="AG171" s="1599" t="s">
        <v>73</v>
      </c>
      <c r="AH171" s="1599"/>
      <c r="AI171" s="1599"/>
      <c r="AJ171" s="1599"/>
      <c r="AK171" s="1599"/>
      <c r="AL171" s="1599"/>
      <c r="AM171" s="1599"/>
      <c r="AN171" s="1599"/>
      <c r="AO171" s="1599"/>
      <c r="AP171" s="1599"/>
      <c r="AQ171" s="1599"/>
      <c r="AR171" s="1599"/>
      <c r="AS171" s="1599"/>
      <c r="AT171" s="1599"/>
      <c r="AU171" s="1599"/>
      <c r="AV171" s="1599"/>
      <c r="AW171" s="1599"/>
      <c r="AX171" s="1599"/>
      <c r="AY171" s="1599"/>
      <c r="AZ171" s="1599"/>
      <c r="BA171" s="1599"/>
      <c r="BB171" s="1599"/>
      <c r="BC171" s="1599"/>
      <c r="BD171" s="1613"/>
      <c r="BE171" s="1603"/>
      <c r="BF171" s="1277"/>
      <c r="BG171" s="1277"/>
      <c r="BH171" s="1277"/>
      <c r="BI171" s="1277"/>
      <c r="BJ171" s="1277"/>
      <c r="BK171" s="1277"/>
      <c r="BL171" s="1277"/>
      <c r="BM171" s="87"/>
      <c r="BN171" s="87"/>
      <c r="BO171" s="87"/>
      <c r="BP171" s="87"/>
      <c r="BQ171" s="87"/>
      <c r="BR171" s="87"/>
      <c r="BS171" s="87"/>
      <c r="BT171" s="87"/>
      <c r="BU171" s="87"/>
      <c r="BV171" s="87"/>
      <c r="BW171" s="87"/>
      <c r="BX171" s="87"/>
      <c r="BY171" s="87"/>
      <c r="BZ171" s="87"/>
      <c r="CA171" s="87"/>
      <c r="CB171" s="87"/>
      <c r="CC171" s="87"/>
      <c r="CD171" s="87"/>
      <c r="CE171" s="87"/>
      <c r="CF171" s="87"/>
      <c r="CG171" s="87"/>
      <c r="CH171" s="87"/>
      <c r="CI171" s="87"/>
      <c r="CJ171" s="87"/>
      <c r="CK171" s="87"/>
      <c r="CL171" s="87"/>
      <c r="CM171" s="87"/>
      <c r="CN171" s="87"/>
      <c r="CO171" s="87"/>
      <c r="CP171" s="87"/>
      <c r="CQ171" s="87"/>
      <c r="CR171" s="87"/>
      <c r="CS171" s="87"/>
      <c r="CT171" s="87"/>
      <c r="CU171" s="87"/>
      <c r="CV171" s="87"/>
      <c r="CW171" s="87"/>
      <c r="CX171" s="87"/>
      <c r="CY171" s="87"/>
      <c r="CZ171" s="87"/>
    </row>
    <row r="172" spans="1:104" s="500" customFormat="1" ht="23.25" x14ac:dyDescent="0.35">
      <c r="A172" s="1598"/>
      <c r="B172" s="1599"/>
      <c r="C172" s="1599"/>
      <c r="D172" s="1599"/>
      <c r="E172" s="1599"/>
      <c r="F172" s="1599"/>
      <c r="G172" s="1599"/>
      <c r="H172" s="1599"/>
      <c r="I172" s="1599"/>
      <c r="J172" s="1599"/>
      <c r="K172" s="1599"/>
      <c r="L172" s="1599"/>
      <c r="M172" s="1599"/>
      <c r="N172" s="1599"/>
      <c r="O172" s="1599"/>
      <c r="P172" s="1599"/>
      <c r="Q172" s="1599"/>
      <c r="R172" s="1599"/>
      <c r="S172" s="1599"/>
      <c r="T172" s="1599"/>
      <c r="U172" s="1599"/>
      <c r="V172" s="1599"/>
      <c r="W172" s="1599"/>
      <c r="X172" s="1599"/>
      <c r="Y172" s="1599"/>
      <c r="Z172" s="1599"/>
      <c r="AA172" s="1599"/>
      <c r="AB172" s="1599"/>
      <c r="AC172" s="1599"/>
      <c r="AD172" s="1599"/>
      <c r="AE172" s="1599"/>
      <c r="AF172" s="1599"/>
      <c r="AG172" s="1599" t="s">
        <v>74</v>
      </c>
      <c r="AH172" s="1599"/>
      <c r="AI172" s="1599"/>
      <c r="AJ172" s="1599"/>
      <c r="AK172" s="1599"/>
      <c r="AL172" s="1599"/>
      <c r="AM172" s="1599"/>
      <c r="AN172" s="1599" t="s">
        <v>75</v>
      </c>
      <c r="AO172" s="1599"/>
      <c r="AP172" s="1599"/>
      <c r="AQ172" s="1599"/>
      <c r="AR172" s="1599"/>
      <c r="AS172" s="1599"/>
      <c r="AT172" s="1599"/>
      <c r="AU172" s="1599" t="s">
        <v>76</v>
      </c>
      <c r="AV172" s="1599"/>
      <c r="AW172" s="1599"/>
      <c r="AX172" s="1599"/>
      <c r="AY172" s="1599"/>
      <c r="AZ172" s="1599"/>
      <c r="BA172" s="1599"/>
      <c r="BB172" s="1599"/>
      <c r="BC172" s="1599"/>
      <c r="BD172" s="1613"/>
      <c r="BE172" s="1603"/>
      <c r="BF172" s="1277"/>
      <c r="BG172" s="1277"/>
      <c r="BH172" s="1277"/>
      <c r="BI172" s="1277"/>
      <c r="BJ172" s="1277"/>
      <c r="BK172" s="1277"/>
      <c r="BL172" s="1277"/>
      <c r="BM172" s="87"/>
      <c r="BN172" s="87"/>
      <c r="BO172" s="87"/>
      <c r="BP172" s="87"/>
      <c r="BQ172" s="87"/>
      <c r="BR172" s="87"/>
      <c r="BS172" s="87"/>
      <c r="BT172" s="87"/>
      <c r="BU172" s="87"/>
      <c r="BV172" s="87"/>
      <c r="BW172" s="87"/>
      <c r="BX172" s="87"/>
      <c r="BY172" s="87"/>
      <c r="BZ172" s="87"/>
      <c r="CA172" s="87"/>
      <c r="CB172" s="87"/>
      <c r="CC172" s="87"/>
      <c r="CD172" s="87"/>
      <c r="CE172" s="87"/>
      <c r="CF172" s="87"/>
      <c r="CG172" s="87"/>
      <c r="CH172" s="87"/>
      <c r="CI172" s="87"/>
      <c r="CJ172" s="87"/>
      <c r="CK172" s="87"/>
      <c r="CL172" s="87"/>
      <c r="CM172" s="87"/>
      <c r="CN172" s="87"/>
      <c r="CO172" s="87"/>
      <c r="CP172" s="87"/>
      <c r="CQ172" s="87"/>
      <c r="CR172" s="87"/>
      <c r="CS172" s="87"/>
      <c r="CT172" s="87"/>
      <c r="CU172" s="87"/>
      <c r="CV172" s="87"/>
      <c r="CW172" s="87"/>
      <c r="CX172" s="87"/>
      <c r="CY172" s="87"/>
      <c r="CZ172" s="87"/>
    </row>
    <row r="173" spans="1:104" s="500" customFormat="1" ht="23.25" x14ac:dyDescent="0.35">
      <c r="A173" s="1598"/>
      <c r="B173" s="1599"/>
      <c r="C173" s="1599"/>
      <c r="D173" s="1599"/>
      <c r="E173" s="1599"/>
      <c r="F173" s="1599"/>
      <c r="G173" s="1599"/>
      <c r="H173" s="1599"/>
      <c r="I173" s="1599"/>
      <c r="J173" s="1599"/>
      <c r="K173" s="1599"/>
      <c r="L173" s="1599"/>
      <c r="M173" s="1599"/>
      <c r="N173" s="1599"/>
      <c r="O173" s="1599"/>
      <c r="P173" s="1599"/>
      <c r="Q173" s="1599"/>
      <c r="R173" s="1599"/>
      <c r="S173" s="1599"/>
      <c r="T173" s="1599"/>
      <c r="U173" s="1599"/>
      <c r="V173" s="1599"/>
      <c r="W173" s="1599"/>
      <c r="X173" s="1599"/>
      <c r="Y173" s="1599"/>
      <c r="Z173" s="1599"/>
      <c r="AA173" s="1599"/>
      <c r="AB173" s="1599"/>
      <c r="AC173" s="1599"/>
      <c r="AD173" s="1599"/>
      <c r="AE173" s="1599"/>
      <c r="AF173" s="1599"/>
      <c r="AG173" s="1599"/>
      <c r="AH173" s="1599"/>
      <c r="AI173" s="1599"/>
      <c r="AJ173" s="1599"/>
      <c r="AK173" s="1599"/>
      <c r="AL173" s="1599"/>
      <c r="AM173" s="1599"/>
      <c r="AN173" s="1599" t="s">
        <v>250</v>
      </c>
      <c r="AO173" s="1599"/>
      <c r="AP173" s="1599"/>
      <c r="AQ173" s="1599"/>
      <c r="AR173" s="1599"/>
      <c r="AS173" s="1599"/>
      <c r="AT173" s="1599"/>
      <c r="AU173" s="1599" t="s">
        <v>77</v>
      </c>
      <c r="AV173" s="1599"/>
      <c r="AW173" s="1599"/>
      <c r="AX173" s="1599"/>
      <c r="AY173" s="1599"/>
      <c r="AZ173" s="1599"/>
      <c r="BA173" s="1599"/>
      <c r="BB173" s="1599"/>
      <c r="BC173" s="1599"/>
      <c r="BD173" s="1613"/>
      <c r="BE173" s="1603"/>
      <c r="BF173" s="1277"/>
      <c r="BG173" s="1277"/>
      <c r="BH173" s="1277"/>
      <c r="BI173" s="1277"/>
      <c r="BJ173" s="1277"/>
      <c r="BK173" s="1277"/>
      <c r="BL173" s="1277"/>
      <c r="BM173" s="87"/>
      <c r="BN173" s="87"/>
      <c r="BO173" s="87"/>
      <c r="BP173" s="87"/>
      <c r="BQ173" s="87"/>
      <c r="BR173" s="87"/>
      <c r="BS173" s="87"/>
      <c r="BT173" s="87"/>
      <c r="BU173" s="87"/>
      <c r="BV173" s="87"/>
      <c r="BW173" s="87"/>
      <c r="BX173" s="87"/>
      <c r="BY173" s="87"/>
      <c r="BZ173" s="87"/>
      <c r="CA173" s="87"/>
      <c r="CB173" s="87"/>
      <c r="CC173" s="87"/>
      <c r="CD173" s="87"/>
      <c r="CE173" s="87"/>
      <c r="CF173" s="87"/>
      <c r="CG173" s="87"/>
      <c r="CH173" s="87"/>
      <c r="CI173" s="87"/>
      <c r="CJ173" s="87"/>
      <c r="CK173" s="87"/>
      <c r="CL173" s="87"/>
      <c r="CM173" s="87"/>
      <c r="CN173" s="87"/>
      <c r="CO173" s="87"/>
      <c r="CP173" s="87"/>
      <c r="CQ173" s="87"/>
      <c r="CR173" s="87"/>
      <c r="CS173" s="87"/>
      <c r="CT173" s="87"/>
      <c r="CU173" s="87"/>
      <c r="CV173" s="87"/>
      <c r="CW173" s="87"/>
      <c r="CX173" s="87"/>
      <c r="CY173" s="87"/>
      <c r="CZ173" s="87"/>
    </row>
    <row r="174" spans="1:104" s="500" customFormat="1" ht="23.25" x14ac:dyDescent="0.35">
      <c r="A174" s="1598">
        <v>0</v>
      </c>
      <c r="B174" s="1599"/>
      <c r="C174" s="1599"/>
      <c r="D174" s="1599"/>
      <c r="E174" s="1599"/>
      <c r="F174" s="1599"/>
      <c r="G174" s="1592" t="s">
        <v>434</v>
      </c>
      <c r="H174" s="1593"/>
      <c r="I174" s="1593"/>
      <c r="J174" s="1593"/>
      <c r="K174" s="1593"/>
      <c r="L174" s="1593"/>
      <c r="M174" s="1593"/>
      <c r="N174" s="1593"/>
      <c r="O174" s="1593"/>
      <c r="P174" s="1593"/>
      <c r="Q174" s="1593"/>
      <c r="R174" s="1593"/>
      <c r="S174" s="1593"/>
      <c r="T174" s="1593"/>
      <c r="U174" s="1593"/>
      <c r="V174" s="1593"/>
      <c r="W174" s="1593"/>
      <c r="X174" s="1593"/>
      <c r="Y174" s="1593"/>
      <c r="Z174" s="1593"/>
      <c r="AA174" s="1593"/>
      <c r="AB174" s="1593"/>
      <c r="AC174" s="1593"/>
      <c r="AD174" s="1593"/>
      <c r="AE174" s="1593"/>
      <c r="AF174" s="1594"/>
      <c r="AG174" s="1599">
        <v>0</v>
      </c>
      <c r="AH174" s="1599"/>
      <c r="AI174" s="1599"/>
      <c r="AJ174" s="1599"/>
      <c r="AK174" s="1599"/>
      <c r="AL174" s="1599"/>
      <c r="AM174" s="1599"/>
      <c r="AN174" s="1604"/>
      <c r="AO174" s="1604"/>
      <c r="AP174" s="1604"/>
      <c r="AQ174" s="1604"/>
      <c r="AR174" s="1604"/>
      <c r="AS174" s="1604"/>
      <c r="AT174" s="1604"/>
      <c r="AU174" s="1608">
        <f t="shared" ref="AU174:AU195" si="17" xml:space="preserve"> IF((ISBLANK(AN174)),AG174,AN174)</f>
        <v>0</v>
      </c>
      <c r="AV174" s="1608"/>
      <c r="AW174" s="1608"/>
      <c r="AX174" s="1608"/>
      <c r="AY174" s="1608"/>
      <c r="AZ174" s="1608"/>
      <c r="BA174" s="1608"/>
      <c r="BB174" s="1608"/>
      <c r="BC174" s="1608"/>
      <c r="BD174" s="1609"/>
      <c r="BE174" s="1603"/>
      <c r="BF174" s="1277"/>
      <c r="BG174" s="1277"/>
      <c r="BH174" s="1277"/>
      <c r="BI174" s="1277"/>
      <c r="BJ174" s="1277"/>
      <c r="BK174" s="1277"/>
      <c r="BL174" s="1277"/>
      <c r="BM174" s="87"/>
      <c r="BN174" s="87"/>
      <c r="BO174" s="87"/>
      <c r="BP174" s="87"/>
      <c r="BQ174" s="87"/>
      <c r="BR174" s="87"/>
      <c r="BS174" s="87"/>
      <c r="BT174" s="87"/>
      <c r="BU174" s="87"/>
      <c r="BV174" s="87"/>
      <c r="BW174" s="87"/>
      <c r="BX174" s="87"/>
      <c r="BY174" s="87"/>
      <c r="BZ174" s="87"/>
      <c r="CA174" s="87"/>
      <c r="CB174" s="87"/>
      <c r="CC174" s="87"/>
      <c r="CD174" s="87"/>
      <c r="CE174" s="87"/>
      <c r="CF174" s="87"/>
      <c r="CG174" s="87"/>
      <c r="CH174" s="87"/>
      <c r="CI174" s="87"/>
      <c r="CJ174" s="87"/>
      <c r="CK174" s="87"/>
      <c r="CL174" s="87"/>
      <c r="CM174" s="87"/>
      <c r="CN174" s="87"/>
      <c r="CO174" s="87"/>
      <c r="CP174" s="87"/>
      <c r="CQ174" s="87"/>
      <c r="CR174" s="87"/>
      <c r="CS174" s="87"/>
      <c r="CT174" s="87"/>
      <c r="CU174" s="87"/>
      <c r="CV174" s="87"/>
      <c r="CW174" s="87"/>
      <c r="CX174" s="87"/>
      <c r="CY174" s="87"/>
      <c r="CZ174" s="87"/>
    </row>
    <row r="175" spans="1:104" s="500" customFormat="1" ht="23.25" x14ac:dyDescent="0.35">
      <c r="A175" s="1598">
        <v>1</v>
      </c>
      <c r="B175" s="1599"/>
      <c r="C175" s="1599"/>
      <c r="D175" s="1599"/>
      <c r="E175" s="1599"/>
      <c r="F175" s="1599"/>
      <c r="G175" s="1592" t="s">
        <v>78</v>
      </c>
      <c r="H175" s="1593"/>
      <c r="I175" s="1593"/>
      <c r="J175" s="1593"/>
      <c r="K175" s="1593"/>
      <c r="L175" s="1593"/>
      <c r="M175" s="1593"/>
      <c r="N175" s="1593"/>
      <c r="O175" s="1593"/>
      <c r="P175" s="1593"/>
      <c r="Q175" s="1593"/>
      <c r="R175" s="1593"/>
      <c r="S175" s="1593"/>
      <c r="T175" s="1593"/>
      <c r="U175" s="1593"/>
      <c r="V175" s="1593"/>
      <c r="W175" s="1593"/>
      <c r="X175" s="1593"/>
      <c r="Y175" s="1593"/>
      <c r="Z175" s="1593"/>
      <c r="AA175" s="1593"/>
      <c r="AB175" s="1593"/>
      <c r="AC175" s="1593"/>
      <c r="AD175" s="1593"/>
      <c r="AE175" s="1593"/>
      <c r="AF175" s="1594"/>
      <c r="AG175" s="1599">
        <v>75</v>
      </c>
      <c r="AH175" s="1599"/>
      <c r="AI175" s="1599"/>
      <c r="AJ175" s="1599"/>
      <c r="AK175" s="1599"/>
      <c r="AL175" s="1599"/>
      <c r="AM175" s="1599"/>
      <c r="AN175" s="1604"/>
      <c r="AO175" s="1604"/>
      <c r="AP175" s="1604"/>
      <c r="AQ175" s="1604"/>
      <c r="AR175" s="1604"/>
      <c r="AS175" s="1604"/>
      <c r="AT175" s="1604"/>
      <c r="AU175" s="1608">
        <f t="shared" si="17"/>
        <v>75</v>
      </c>
      <c r="AV175" s="1608"/>
      <c r="AW175" s="1608"/>
      <c r="AX175" s="1608"/>
      <c r="AY175" s="1608"/>
      <c r="AZ175" s="1608"/>
      <c r="BA175" s="1608"/>
      <c r="BB175" s="1608"/>
      <c r="BC175" s="1608"/>
      <c r="BD175" s="1609"/>
      <c r="BE175" s="1603"/>
      <c r="BF175" s="1277"/>
      <c r="BG175" s="1277"/>
      <c r="BH175" s="1277"/>
      <c r="BI175" s="1277"/>
      <c r="BJ175" s="1277"/>
      <c r="BK175" s="1277"/>
      <c r="BL175" s="1277"/>
      <c r="BM175" s="87"/>
      <c r="BN175" s="87"/>
      <c r="BO175" s="87"/>
      <c r="BP175" s="87"/>
      <c r="BQ175" s="87"/>
      <c r="BR175" s="87"/>
      <c r="BS175" s="87"/>
      <c r="BT175" s="87"/>
      <c r="BU175" s="87"/>
      <c r="BV175" s="87"/>
      <c r="BW175" s="87"/>
      <c r="BX175" s="87"/>
      <c r="BY175" s="87"/>
      <c r="BZ175" s="87"/>
      <c r="CA175" s="87"/>
      <c r="CB175" s="87"/>
      <c r="CC175" s="87"/>
      <c r="CD175" s="87"/>
      <c r="CE175" s="87"/>
      <c r="CF175" s="87"/>
      <c r="CG175" s="87"/>
      <c r="CH175" s="87"/>
      <c r="CI175" s="87"/>
      <c r="CJ175" s="87"/>
      <c r="CK175" s="87"/>
      <c r="CL175" s="87"/>
      <c r="CM175" s="87"/>
      <c r="CN175" s="87"/>
      <c r="CO175" s="87"/>
      <c r="CP175" s="87"/>
      <c r="CQ175" s="87"/>
      <c r="CR175" s="87"/>
      <c r="CS175" s="87"/>
      <c r="CT175" s="87"/>
      <c r="CU175" s="87"/>
      <c r="CV175" s="87"/>
      <c r="CW175" s="87"/>
      <c r="CX175" s="87"/>
      <c r="CY175" s="87"/>
      <c r="CZ175" s="87"/>
    </row>
    <row r="176" spans="1:104" s="500" customFormat="1" ht="23.25" x14ac:dyDescent="0.35">
      <c r="A176" s="1598">
        <v>2</v>
      </c>
      <c r="B176" s="1599"/>
      <c r="C176" s="1599"/>
      <c r="D176" s="1599"/>
      <c r="E176" s="1599"/>
      <c r="F176" s="1599"/>
      <c r="G176" s="1592" t="s">
        <v>79</v>
      </c>
      <c r="H176" s="1593"/>
      <c r="I176" s="1593"/>
      <c r="J176" s="1593"/>
      <c r="K176" s="1593"/>
      <c r="L176" s="1593"/>
      <c r="M176" s="1593"/>
      <c r="N176" s="1593"/>
      <c r="O176" s="1593"/>
      <c r="P176" s="1593"/>
      <c r="Q176" s="1593"/>
      <c r="R176" s="1593"/>
      <c r="S176" s="1593"/>
      <c r="T176" s="1593"/>
      <c r="U176" s="1593"/>
      <c r="V176" s="1593"/>
      <c r="W176" s="1593"/>
      <c r="X176" s="1593"/>
      <c r="Y176" s="1593"/>
      <c r="Z176" s="1593"/>
      <c r="AA176" s="1593"/>
      <c r="AB176" s="1593"/>
      <c r="AC176" s="1593"/>
      <c r="AD176" s="1593"/>
      <c r="AE176" s="1593"/>
      <c r="AF176" s="1594"/>
      <c r="AG176" s="1599">
        <v>85</v>
      </c>
      <c r="AH176" s="1599"/>
      <c r="AI176" s="1599"/>
      <c r="AJ176" s="1599"/>
      <c r="AK176" s="1599"/>
      <c r="AL176" s="1599"/>
      <c r="AM176" s="1599"/>
      <c r="AN176" s="1604"/>
      <c r="AO176" s="1604"/>
      <c r="AP176" s="1604"/>
      <c r="AQ176" s="1604"/>
      <c r="AR176" s="1604"/>
      <c r="AS176" s="1604"/>
      <c r="AT176" s="1604"/>
      <c r="AU176" s="1608">
        <f t="shared" si="17"/>
        <v>85</v>
      </c>
      <c r="AV176" s="1608"/>
      <c r="AW176" s="1608"/>
      <c r="AX176" s="1608"/>
      <c r="AY176" s="1608"/>
      <c r="AZ176" s="1608"/>
      <c r="BA176" s="1608"/>
      <c r="BB176" s="1608"/>
      <c r="BC176" s="1608"/>
      <c r="BD176" s="1609"/>
      <c r="BE176" s="1603"/>
      <c r="BF176" s="1277"/>
      <c r="BG176" s="1277"/>
      <c r="BH176" s="1277"/>
      <c r="BI176" s="1277"/>
      <c r="BJ176" s="1277"/>
      <c r="BK176" s="1277"/>
      <c r="BL176" s="1277"/>
      <c r="BM176" s="87"/>
      <c r="BN176" s="87"/>
      <c r="BO176" s="87"/>
      <c r="BP176" s="87"/>
      <c r="BQ176" s="87"/>
      <c r="BR176" s="87"/>
      <c r="BS176" s="87"/>
      <c r="BT176" s="87"/>
      <c r="BU176" s="87"/>
      <c r="BV176" s="87"/>
      <c r="BW176" s="87"/>
      <c r="BX176" s="87"/>
      <c r="BY176" s="87"/>
      <c r="BZ176" s="87"/>
      <c r="CA176" s="87"/>
      <c r="CB176" s="87"/>
      <c r="CC176" s="87"/>
      <c r="CD176" s="87"/>
      <c r="CE176" s="87"/>
      <c r="CF176" s="87"/>
      <c r="CG176" s="87"/>
      <c r="CH176" s="87"/>
      <c r="CI176" s="87"/>
      <c r="CJ176" s="87"/>
      <c r="CK176" s="87"/>
      <c r="CL176" s="87"/>
      <c r="CM176" s="87"/>
      <c r="CN176" s="87"/>
      <c r="CO176" s="87"/>
      <c r="CP176" s="87"/>
      <c r="CQ176" s="87"/>
      <c r="CR176" s="87"/>
      <c r="CS176" s="87"/>
      <c r="CT176" s="87"/>
      <c r="CU176" s="87"/>
      <c r="CV176" s="87"/>
      <c r="CW176" s="87"/>
      <c r="CX176" s="87"/>
      <c r="CY176" s="87"/>
      <c r="CZ176" s="87"/>
    </row>
    <row r="177" spans="1:104" s="500" customFormat="1" ht="23.25" x14ac:dyDescent="0.35">
      <c r="A177" s="1598">
        <v>3</v>
      </c>
      <c r="B177" s="1599"/>
      <c r="C177" s="1599"/>
      <c r="D177" s="1599"/>
      <c r="E177" s="1599"/>
      <c r="F177" s="1599"/>
      <c r="G177" s="1592" t="s">
        <v>80</v>
      </c>
      <c r="H177" s="1593"/>
      <c r="I177" s="1593"/>
      <c r="J177" s="1593"/>
      <c r="K177" s="1593"/>
      <c r="L177" s="1593"/>
      <c r="M177" s="1593"/>
      <c r="N177" s="1593"/>
      <c r="O177" s="1593"/>
      <c r="P177" s="1593"/>
      <c r="Q177" s="1593"/>
      <c r="R177" s="1593"/>
      <c r="S177" s="1593"/>
      <c r="T177" s="1593"/>
      <c r="U177" s="1593"/>
      <c r="V177" s="1593"/>
      <c r="W177" s="1593"/>
      <c r="X177" s="1593"/>
      <c r="Y177" s="1593"/>
      <c r="Z177" s="1593"/>
      <c r="AA177" s="1593"/>
      <c r="AB177" s="1593"/>
      <c r="AC177" s="1593"/>
      <c r="AD177" s="1593"/>
      <c r="AE177" s="1593"/>
      <c r="AF177" s="1594"/>
      <c r="AG177" s="1599">
        <v>50</v>
      </c>
      <c r="AH177" s="1599"/>
      <c r="AI177" s="1599"/>
      <c r="AJ177" s="1599"/>
      <c r="AK177" s="1599"/>
      <c r="AL177" s="1599"/>
      <c r="AM177" s="1599"/>
      <c r="AN177" s="1604"/>
      <c r="AO177" s="1604"/>
      <c r="AP177" s="1604"/>
      <c r="AQ177" s="1604"/>
      <c r="AR177" s="1604"/>
      <c r="AS177" s="1604"/>
      <c r="AT177" s="1604"/>
      <c r="AU177" s="1608">
        <f t="shared" si="17"/>
        <v>50</v>
      </c>
      <c r="AV177" s="1608"/>
      <c r="AW177" s="1608"/>
      <c r="AX177" s="1608"/>
      <c r="AY177" s="1608"/>
      <c r="AZ177" s="1608"/>
      <c r="BA177" s="1608"/>
      <c r="BB177" s="1608"/>
      <c r="BC177" s="1608"/>
      <c r="BD177" s="1609"/>
      <c r="BE177" s="1603"/>
      <c r="BF177" s="1277"/>
      <c r="BG177" s="1277"/>
      <c r="BH177" s="1277"/>
      <c r="BI177" s="1277"/>
      <c r="BJ177" s="1277"/>
      <c r="BK177" s="1277"/>
      <c r="BL177" s="1277"/>
      <c r="BM177" s="87"/>
      <c r="BN177" s="87"/>
      <c r="BO177" s="87"/>
      <c r="BP177" s="87"/>
      <c r="BQ177" s="87"/>
      <c r="BR177" s="87"/>
      <c r="BS177" s="87"/>
      <c r="BT177" s="87"/>
      <c r="BU177" s="87"/>
      <c r="BV177" s="87"/>
      <c r="BW177" s="87"/>
      <c r="BX177" s="87"/>
      <c r="BY177" s="87"/>
      <c r="BZ177" s="87"/>
      <c r="CA177" s="87"/>
      <c r="CB177" s="87"/>
      <c r="CC177" s="87"/>
      <c r="CD177" s="87"/>
      <c r="CE177" s="87"/>
      <c r="CF177" s="87"/>
      <c r="CG177" s="87"/>
      <c r="CH177" s="87"/>
      <c r="CI177" s="87"/>
      <c r="CJ177" s="87"/>
      <c r="CK177" s="87"/>
      <c r="CL177" s="87"/>
      <c r="CM177" s="87"/>
      <c r="CN177" s="87"/>
      <c r="CO177" s="87"/>
      <c r="CP177" s="87"/>
      <c r="CQ177" s="87"/>
      <c r="CR177" s="87"/>
      <c r="CS177" s="87"/>
      <c r="CT177" s="87"/>
      <c r="CU177" s="87"/>
      <c r="CV177" s="87"/>
      <c r="CW177" s="87"/>
      <c r="CX177" s="87"/>
      <c r="CY177" s="87"/>
      <c r="CZ177" s="87"/>
    </row>
    <row r="178" spans="1:104" s="500" customFormat="1" ht="23.25" x14ac:dyDescent="0.35">
      <c r="A178" s="1598">
        <v>4</v>
      </c>
      <c r="B178" s="1599"/>
      <c r="C178" s="1599"/>
      <c r="D178" s="1599"/>
      <c r="E178" s="1599"/>
      <c r="F178" s="1599"/>
      <c r="G178" s="1592" t="s">
        <v>81</v>
      </c>
      <c r="H178" s="1593"/>
      <c r="I178" s="1593"/>
      <c r="J178" s="1593"/>
      <c r="K178" s="1593"/>
      <c r="L178" s="1593"/>
      <c r="M178" s="1593"/>
      <c r="N178" s="1593"/>
      <c r="O178" s="1593"/>
      <c r="P178" s="1593"/>
      <c r="Q178" s="1593"/>
      <c r="R178" s="1593"/>
      <c r="S178" s="1593"/>
      <c r="T178" s="1593"/>
      <c r="U178" s="1593"/>
      <c r="V178" s="1593"/>
      <c r="W178" s="1593"/>
      <c r="X178" s="1593"/>
      <c r="Y178" s="1593"/>
      <c r="Z178" s="1593"/>
      <c r="AA178" s="1593"/>
      <c r="AB178" s="1593"/>
      <c r="AC178" s="1593"/>
      <c r="AD178" s="1593"/>
      <c r="AE178" s="1593"/>
      <c r="AF178" s="1594"/>
      <c r="AG178" s="1599">
        <v>70</v>
      </c>
      <c r="AH178" s="1599"/>
      <c r="AI178" s="1599"/>
      <c r="AJ178" s="1599"/>
      <c r="AK178" s="1599"/>
      <c r="AL178" s="1599"/>
      <c r="AM178" s="1599"/>
      <c r="AN178" s="1604"/>
      <c r="AO178" s="1604"/>
      <c r="AP178" s="1604"/>
      <c r="AQ178" s="1604"/>
      <c r="AR178" s="1604"/>
      <c r="AS178" s="1604"/>
      <c r="AT178" s="1604"/>
      <c r="AU178" s="1608">
        <f t="shared" si="17"/>
        <v>70</v>
      </c>
      <c r="AV178" s="1608"/>
      <c r="AW178" s="1608"/>
      <c r="AX178" s="1608"/>
      <c r="AY178" s="1608"/>
      <c r="AZ178" s="1608"/>
      <c r="BA178" s="1608"/>
      <c r="BB178" s="1608"/>
      <c r="BC178" s="1608"/>
      <c r="BD178" s="1609"/>
      <c r="BE178" s="1603"/>
      <c r="BF178" s="1277"/>
      <c r="BG178" s="1277"/>
      <c r="BH178" s="1277"/>
      <c r="BI178" s="1277"/>
      <c r="BJ178" s="1277"/>
      <c r="BK178" s="1277"/>
      <c r="BL178" s="1277"/>
      <c r="BM178" s="87"/>
      <c r="BN178" s="87"/>
      <c r="BO178" s="87"/>
      <c r="BP178" s="87"/>
      <c r="BQ178" s="87"/>
      <c r="BR178" s="87"/>
      <c r="BS178" s="87"/>
      <c r="BT178" s="87"/>
      <c r="BU178" s="87"/>
      <c r="BV178" s="87"/>
      <c r="BW178" s="87"/>
      <c r="BX178" s="87"/>
      <c r="BY178" s="87"/>
      <c r="BZ178" s="87"/>
      <c r="CA178" s="87"/>
      <c r="CB178" s="87"/>
      <c r="CC178" s="87"/>
      <c r="CD178" s="87"/>
      <c r="CE178" s="87"/>
      <c r="CF178" s="87"/>
      <c r="CG178" s="87"/>
      <c r="CH178" s="87"/>
      <c r="CI178" s="87"/>
      <c r="CJ178" s="87"/>
      <c r="CK178" s="87"/>
      <c r="CL178" s="87"/>
      <c r="CM178" s="87"/>
      <c r="CN178" s="87"/>
      <c r="CO178" s="87"/>
      <c r="CP178" s="87"/>
      <c r="CQ178" s="87"/>
      <c r="CR178" s="87"/>
      <c r="CS178" s="87"/>
      <c r="CT178" s="87"/>
      <c r="CU178" s="87"/>
      <c r="CV178" s="87"/>
      <c r="CW178" s="87"/>
      <c r="CX178" s="87"/>
      <c r="CY178" s="87"/>
      <c r="CZ178" s="87"/>
    </row>
    <row r="179" spans="1:104" s="500" customFormat="1" ht="23.25" x14ac:dyDescent="0.35">
      <c r="A179" s="1598">
        <v>5</v>
      </c>
      <c r="B179" s="1599"/>
      <c r="C179" s="1599"/>
      <c r="D179" s="1599"/>
      <c r="E179" s="1599"/>
      <c r="F179" s="1599"/>
      <c r="G179" s="1592" t="s">
        <v>82</v>
      </c>
      <c r="H179" s="1593"/>
      <c r="I179" s="1593"/>
      <c r="J179" s="1593"/>
      <c r="K179" s="1593"/>
      <c r="L179" s="1593"/>
      <c r="M179" s="1593"/>
      <c r="N179" s="1593"/>
      <c r="O179" s="1593"/>
      <c r="P179" s="1593"/>
      <c r="Q179" s="1593"/>
      <c r="R179" s="1593"/>
      <c r="S179" s="1593"/>
      <c r="T179" s="1593"/>
      <c r="U179" s="1593"/>
      <c r="V179" s="1593"/>
      <c r="W179" s="1593"/>
      <c r="X179" s="1593"/>
      <c r="Y179" s="1593"/>
      <c r="Z179" s="1593"/>
      <c r="AA179" s="1593"/>
      <c r="AB179" s="1593"/>
      <c r="AC179" s="1593"/>
      <c r="AD179" s="1593"/>
      <c r="AE179" s="1593"/>
      <c r="AF179" s="1594"/>
      <c r="AG179" s="1599">
        <v>85</v>
      </c>
      <c r="AH179" s="1599"/>
      <c r="AI179" s="1599"/>
      <c r="AJ179" s="1599"/>
      <c r="AK179" s="1599"/>
      <c r="AL179" s="1599"/>
      <c r="AM179" s="1599"/>
      <c r="AN179" s="1604"/>
      <c r="AO179" s="1604"/>
      <c r="AP179" s="1604"/>
      <c r="AQ179" s="1604"/>
      <c r="AR179" s="1604"/>
      <c r="AS179" s="1604"/>
      <c r="AT179" s="1604"/>
      <c r="AU179" s="1608">
        <f t="shared" si="17"/>
        <v>85</v>
      </c>
      <c r="AV179" s="1608"/>
      <c r="AW179" s="1608"/>
      <c r="AX179" s="1608"/>
      <c r="AY179" s="1608"/>
      <c r="AZ179" s="1608"/>
      <c r="BA179" s="1608"/>
      <c r="BB179" s="1608"/>
      <c r="BC179" s="1608"/>
      <c r="BD179" s="1609"/>
      <c r="BE179" s="1603"/>
      <c r="BF179" s="1277"/>
      <c r="BG179" s="1277"/>
      <c r="BH179" s="1277"/>
      <c r="BI179" s="1277"/>
      <c r="BJ179" s="1277"/>
      <c r="BK179" s="1277"/>
      <c r="BL179" s="1277"/>
      <c r="BM179" s="87"/>
      <c r="BN179" s="87"/>
      <c r="BO179" s="87"/>
      <c r="BP179" s="87"/>
      <c r="BQ179" s="87"/>
      <c r="BR179" s="87"/>
      <c r="BS179" s="87"/>
      <c r="BT179" s="87"/>
      <c r="BU179" s="87"/>
      <c r="BV179" s="87"/>
      <c r="BW179" s="87"/>
      <c r="BX179" s="87"/>
      <c r="BY179" s="87"/>
      <c r="BZ179" s="87"/>
      <c r="CA179" s="87"/>
      <c r="CB179" s="87"/>
      <c r="CC179" s="87"/>
      <c r="CD179" s="87"/>
      <c r="CE179" s="87"/>
      <c r="CF179" s="87"/>
      <c r="CG179" s="87"/>
      <c r="CH179" s="87"/>
      <c r="CI179" s="87"/>
      <c r="CJ179" s="87"/>
      <c r="CK179" s="87"/>
      <c r="CL179" s="87"/>
      <c r="CM179" s="87"/>
      <c r="CN179" s="87"/>
      <c r="CO179" s="87"/>
      <c r="CP179" s="87"/>
      <c r="CQ179" s="87"/>
      <c r="CR179" s="87"/>
      <c r="CS179" s="87"/>
      <c r="CT179" s="87"/>
      <c r="CU179" s="87"/>
      <c r="CV179" s="87"/>
      <c r="CW179" s="87"/>
      <c r="CX179" s="87"/>
      <c r="CY179" s="87"/>
      <c r="CZ179" s="87"/>
    </row>
    <row r="180" spans="1:104" s="500" customFormat="1" ht="23.25" x14ac:dyDescent="0.35">
      <c r="A180" s="1598">
        <v>6</v>
      </c>
      <c r="B180" s="1599"/>
      <c r="C180" s="1599"/>
      <c r="D180" s="1599"/>
      <c r="E180" s="1599"/>
      <c r="F180" s="1599"/>
      <c r="G180" s="1592" t="s">
        <v>83</v>
      </c>
      <c r="H180" s="1593"/>
      <c r="I180" s="1593"/>
      <c r="J180" s="1593"/>
      <c r="K180" s="1593"/>
      <c r="L180" s="1593"/>
      <c r="M180" s="1593"/>
      <c r="N180" s="1593"/>
      <c r="O180" s="1593"/>
      <c r="P180" s="1593"/>
      <c r="Q180" s="1593"/>
      <c r="R180" s="1593"/>
      <c r="S180" s="1593"/>
      <c r="T180" s="1593"/>
      <c r="U180" s="1593"/>
      <c r="V180" s="1593"/>
      <c r="W180" s="1593"/>
      <c r="X180" s="1593"/>
      <c r="Y180" s="1593"/>
      <c r="Z180" s="1593"/>
      <c r="AA180" s="1593"/>
      <c r="AB180" s="1593"/>
      <c r="AC180" s="1593"/>
      <c r="AD180" s="1593"/>
      <c r="AE180" s="1593"/>
      <c r="AF180" s="1594"/>
      <c r="AG180" s="1599">
        <v>4</v>
      </c>
      <c r="AH180" s="1599"/>
      <c r="AI180" s="1599"/>
      <c r="AJ180" s="1599"/>
      <c r="AK180" s="1599"/>
      <c r="AL180" s="1599"/>
      <c r="AM180" s="1599"/>
      <c r="AN180" s="1604"/>
      <c r="AO180" s="1604"/>
      <c r="AP180" s="1604"/>
      <c r="AQ180" s="1604"/>
      <c r="AR180" s="1604"/>
      <c r="AS180" s="1604"/>
      <c r="AT180" s="1604"/>
      <c r="AU180" s="1608">
        <f t="shared" si="17"/>
        <v>4</v>
      </c>
      <c r="AV180" s="1608"/>
      <c r="AW180" s="1608"/>
      <c r="AX180" s="1608"/>
      <c r="AY180" s="1608"/>
      <c r="AZ180" s="1608"/>
      <c r="BA180" s="1608"/>
      <c r="BB180" s="1608"/>
      <c r="BC180" s="1608"/>
      <c r="BD180" s="1609"/>
      <c r="BE180" s="1603"/>
      <c r="BF180" s="1277"/>
      <c r="BG180" s="1277"/>
      <c r="BH180" s="1277"/>
      <c r="BI180" s="1277"/>
      <c r="BJ180" s="1277"/>
      <c r="BK180" s="1277"/>
      <c r="BL180" s="1277"/>
      <c r="BM180" s="87"/>
      <c r="BN180" s="87"/>
      <c r="BO180" s="87"/>
      <c r="BP180" s="87"/>
      <c r="BQ180" s="87"/>
      <c r="BR180" s="87"/>
      <c r="BS180" s="87"/>
      <c r="BT180" s="87"/>
      <c r="BU180" s="87"/>
      <c r="BV180" s="87"/>
      <c r="BW180" s="87"/>
      <c r="BX180" s="87"/>
      <c r="BY180" s="87"/>
      <c r="BZ180" s="87"/>
      <c r="CA180" s="87"/>
      <c r="CB180" s="87"/>
      <c r="CC180" s="87"/>
      <c r="CD180" s="87"/>
      <c r="CE180" s="87"/>
      <c r="CF180" s="87"/>
      <c r="CG180" s="87"/>
      <c r="CH180" s="87"/>
      <c r="CI180" s="87"/>
      <c r="CJ180" s="87"/>
      <c r="CK180" s="87"/>
      <c r="CL180" s="87"/>
      <c r="CM180" s="87"/>
      <c r="CN180" s="87"/>
      <c r="CO180" s="87"/>
      <c r="CP180" s="87"/>
      <c r="CQ180" s="87"/>
      <c r="CR180" s="87"/>
      <c r="CS180" s="87"/>
      <c r="CT180" s="87"/>
      <c r="CU180" s="87"/>
      <c r="CV180" s="87"/>
      <c r="CW180" s="87"/>
      <c r="CX180" s="87"/>
      <c r="CY180" s="87"/>
      <c r="CZ180" s="87"/>
    </row>
    <row r="181" spans="1:104" s="500" customFormat="1" ht="23.25" x14ac:dyDescent="0.35">
      <c r="A181" s="1598">
        <v>7</v>
      </c>
      <c r="B181" s="1599"/>
      <c r="C181" s="1599"/>
      <c r="D181" s="1599"/>
      <c r="E181" s="1599"/>
      <c r="F181" s="1599"/>
      <c r="G181" s="1592" t="s">
        <v>84</v>
      </c>
      <c r="H181" s="1593"/>
      <c r="I181" s="1593"/>
      <c r="J181" s="1593"/>
      <c r="K181" s="1593"/>
      <c r="L181" s="1593"/>
      <c r="M181" s="1593"/>
      <c r="N181" s="1593"/>
      <c r="O181" s="1593"/>
      <c r="P181" s="1593"/>
      <c r="Q181" s="1593"/>
      <c r="R181" s="1593"/>
      <c r="S181" s="1593"/>
      <c r="T181" s="1593"/>
      <c r="U181" s="1593"/>
      <c r="V181" s="1593"/>
      <c r="W181" s="1593"/>
      <c r="X181" s="1593"/>
      <c r="Y181" s="1593"/>
      <c r="Z181" s="1593"/>
      <c r="AA181" s="1593"/>
      <c r="AB181" s="1593"/>
      <c r="AC181" s="1593"/>
      <c r="AD181" s="1593"/>
      <c r="AE181" s="1593"/>
      <c r="AF181" s="1594"/>
      <c r="AG181" s="1599">
        <v>5</v>
      </c>
      <c r="AH181" s="1599"/>
      <c r="AI181" s="1599"/>
      <c r="AJ181" s="1599"/>
      <c r="AK181" s="1599"/>
      <c r="AL181" s="1599"/>
      <c r="AM181" s="1599"/>
      <c r="AN181" s="1604"/>
      <c r="AO181" s="1604"/>
      <c r="AP181" s="1604"/>
      <c r="AQ181" s="1604"/>
      <c r="AR181" s="1604"/>
      <c r="AS181" s="1604"/>
      <c r="AT181" s="1604"/>
      <c r="AU181" s="1608">
        <f t="shared" si="17"/>
        <v>5</v>
      </c>
      <c r="AV181" s="1608"/>
      <c r="AW181" s="1608"/>
      <c r="AX181" s="1608"/>
      <c r="AY181" s="1608"/>
      <c r="AZ181" s="1608"/>
      <c r="BA181" s="1608"/>
      <c r="BB181" s="1608"/>
      <c r="BC181" s="1608"/>
      <c r="BD181" s="1609"/>
      <c r="BE181" s="1603"/>
      <c r="BF181" s="1277"/>
      <c r="BG181" s="1277"/>
      <c r="BH181" s="1277"/>
      <c r="BI181" s="1277"/>
      <c r="BJ181" s="1277"/>
      <c r="BK181" s="1277"/>
      <c r="BL181" s="1277"/>
      <c r="BM181" s="87"/>
      <c r="BN181" s="87"/>
      <c r="BO181" s="87"/>
      <c r="BP181" s="87"/>
      <c r="BQ181" s="87"/>
      <c r="BR181" s="87"/>
      <c r="BS181" s="87"/>
      <c r="BT181" s="87"/>
      <c r="BU181" s="87"/>
      <c r="BV181" s="87"/>
      <c r="BW181" s="87"/>
      <c r="BX181" s="87"/>
      <c r="BY181" s="87"/>
      <c r="BZ181" s="87"/>
      <c r="CA181" s="87"/>
      <c r="CB181" s="87"/>
      <c r="CC181" s="87"/>
      <c r="CD181" s="87"/>
      <c r="CE181" s="87"/>
      <c r="CF181" s="87"/>
      <c r="CG181" s="87"/>
      <c r="CH181" s="87"/>
      <c r="CI181" s="87"/>
      <c r="CJ181" s="87"/>
      <c r="CK181" s="87"/>
      <c r="CL181" s="87"/>
      <c r="CM181" s="87"/>
      <c r="CN181" s="87"/>
      <c r="CO181" s="87"/>
      <c r="CP181" s="87"/>
      <c r="CQ181" s="87"/>
      <c r="CR181" s="87"/>
      <c r="CS181" s="87"/>
      <c r="CT181" s="87"/>
      <c r="CU181" s="87"/>
      <c r="CV181" s="87"/>
      <c r="CW181" s="87"/>
      <c r="CX181" s="87"/>
      <c r="CY181" s="87"/>
      <c r="CZ181" s="87"/>
    </row>
    <row r="182" spans="1:104" s="500" customFormat="1" ht="23.25" x14ac:dyDescent="0.35">
      <c r="A182" s="1598">
        <v>8</v>
      </c>
      <c r="B182" s="1599"/>
      <c r="C182" s="1599"/>
      <c r="D182" s="1599"/>
      <c r="E182" s="1599"/>
      <c r="F182" s="1599"/>
      <c r="G182" s="1592" t="s">
        <v>85</v>
      </c>
      <c r="H182" s="1593"/>
      <c r="I182" s="1593"/>
      <c r="J182" s="1593"/>
      <c r="K182" s="1593"/>
      <c r="L182" s="1593"/>
      <c r="M182" s="1593"/>
      <c r="N182" s="1593"/>
      <c r="O182" s="1593"/>
      <c r="P182" s="1593"/>
      <c r="Q182" s="1593"/>
      <c r="R182" s="1593"/>
      <c r="S182" s="1593"/>
      <c r="T182" s="1593"/>
      <c r="U182" s="1593"/>
      <c r="V182" s="1593"/>
      <c r="W182" s="1593"/>
      <c r="X182" s="1593"/>
      <c r="Y182" s="1593"/>
      <c r="Z182" s="1593"/>
      <c r="AA182" s="1593"/>
      <c r="AB182" s="1593"/>
      <c r="AC182" s="1593"/>
      <c r="AD182" s="1593"/>
      <c r="AE182" s="1593"/>
      <c r="AF182" s="1594"/>
      <c r="AG182" s="1599">
        <v>50</v>
      </c>
      <c r="AH182" s="1599"/>
      <c r="AI182" s="1599"/>
      <c r="AJ182" s="1599"/>
      <c r="AK182" s="1599"/>
      <c r="AL182" s="1599"/>
      <c r="AM182" s="1599"/>
      <c r="AN182" s="1604"/>
      <c r="AO182" s="1604"/>
      <c r="AP182" s="1604"/>
      <c r="AQ182" s="1604"/>
      <c r="AR182" s="1604"/>
      <c r="AS182" s="1604"/>
      <c r="AT182" s="1604"/>
      <c r="AU182" s="1608">
        <f t="shared" si="17"/>
        <v>50</v>
      </c>
      <c r="AV182" s="1608"/>
      <c r="AW182" s="1608"/>
      <c r="AX182" s="1608"/>
      <c r="AY182" s="1608"/>
      <c r="AZ182" s="1608"/>
      <c r="BA182" s="1608"/>
      <c r="BB182" s="1608"/>
      <c r="BC182" s="1608"/>
      <c r="BD182" s="1609"/>
      <c r="BE182" s="1603"/>
      <c r="BF182" s="1277"/>
      <c r="BG182" s="1277"/>
      <c r="BH182" s="1277"/>
      <c r="BI182" s="1277"/>
      <c r="BJ182" s="1277"/>
      <c r="BK182" s="1277"/>
      <c r="BL182" s="1277"/>
      <c r="BM182" s="87"/>
      <c r="BN182" s="87"/>
      <c r="BO182" s="87"/>
      <c r="BP182" s="87"/>
      <c r="BQ182" s="87"/>
      <c r="BR182" s="87"/>
      <c r="BS182" s="87"/>
      <c r="BT182" s="87"/>
      <c r="BU182" s="87"/>
      <c r="BV182" s="87"/>
      <c r="BW182" s="87"/>
      <c r="BX182" s="87"/>
      <c r="BY182" s="87"/>
      <c r="BZ182" s="87"/>
      <c r="CA182" s="87"/>
      <c r="CB182" s="87"/>
      <c r="CC182" s="87"/>
      <c r="CD182" s="87"/>
      <c r="CE182" s="87"/>
      <c r="CF182" s="87"/>
      <c r="CG182" s="87"/>
      <c r="CH182" s="87"/>
      <c r="CI182" s="87"/>
      <c r="CJ182" s="87"/>
      <c r="CK182" s="87"/>
      <c r="CL182" s="87"/>
      <c r="CM182" s="87"/>
      <c r="CN182" s="87"/>
      <c r="CO182" s="87"/>
      <c r="CP182" s="87"/>
      <c r="CQ182" s="87"/>
      <c r="CR182" s="87"/>
      <c r="CS182" s="87"/>
      <c r="CT182" s="87"/>
      <c r="CU182" s="87"/>
      <c r="CV182" s="87"/>
      <c r="CW182" s="87"/>
      <c r="CX182" s="87"/>
      <c r="CY182" s="87"/>
      <c r="CZ182" s="87"/>
    </row>
    <row r="183" spans="1:104" s="500" customFormat="1" ht="23.25" x14ac:dyDescent="0.35">
      <c r="A183" s="1598">
        <v>9</v>
      </c>
      <c r="B183" s="1599"/>
      <c r="C183" s="1599"/>
      <c r="D183" s="1599"/>
      <c r="E183" s="1599"/>
      <c r="F183" s="1599"/>
      <c r="G183" s="1592" t="s">
        <v>86</v>
      </c>
      <c r="H183" s="1593"/>
      <c r="I183" s="1593"/>
      <c r="J183" s="1593"/>
      <c r="K183" s="1593"/>
      <c r="L183" s="1593"/>
      <c r="M183" s="1593"/>
      <c r="N183" s="1593"/>
      <c r="O183" s="1593"/>
      <c r="P183" s="1593"/>
      <c r="Q183" s="1593"/>
      <c r="R183" s="1593"/>
      <c r="S183" s="1593"/>
      <c r="T183" s="1593"/>
      <c r="U183" s="1593"/>
      <c r="V183" s="1593"/>
      <c r="W183" s="1593"/>
      <c r="X183" s="1593"/>
      <c r="Y183" s="1593"/>
      <c r="Z183" s="1593"/>
      <c r="AA183" s="1593"/>
      <c r="AB183" s="1593"/>
      <c r="AC183" s="1593"/>
      <c r="AD183" s="1593"/>
      <c r="AE183" s="1593"/>
      <c r="AF183" s="1594"/>
      <c r="AG183" s="1599">
        <v>66</v>
      </c>
      <c r="AH183" s="1599"/>
      <c r="AI183" s="1599"/>
      <c r="AJ183" s="1599"/>
      <c r="AK183" s="1599"/>
      <c r="AL183" s="1599"/>
      <c r="AM183" s="1599"/>
      <c r="AN183" s="1604"/>
      <c r="AO183" s="1604"/>
      <c r="AP183" s="1604"/>
      <c r="AQ183" s="1604"/>
      <c r="AR183" s="1604"/>
      <c r="AS183" s="1604"/>
      <c r="AT183" s="1604"/>
      <c r="AU183" s="1608">
        <f t="shared" si="17"/>
        <v>66</v>
      </c>
      <c r="AV183" s="1608"/>
      <c r="AW183" s="1608"/>
      <c r="AX183" s="1608"/>
      <c r="AY183" s="1608"/>
      <c r="AZ183" s="1608"/>
      <c r="BA183" s="1608"/>
      <c r="BB183" s="1608"/>
      <c r="BC183" s="1608"/>
      <c r="BD183" s="1609"/>
      <c r="BE183" s="1603"/>
      <c r="BF183" s="1277"/>
      <c r="BG183" s="1277"/>
      <c r="BH183" s="1277"/>
      <c r="BI183" s="1277"/>
      <c r="BJ183" s="1277"/>
      <c r="BK183" s="1277"/>
      <c r="BL183" s="1277"/>
      <c r="BM183" s="87"/>
      <c r="BN183" s="87"/>
      <c r="BO183" s="87"/>
      <c r="BP183" s="87"/>
      <c r="BQ183" s="87"/>
      <c r="BR183" s="87"/>
      <c r="BS183" s="87"/>
      <c r="BT183" s="87"/>
      <c r="BU183" s="87"/>
      <c r="BV183" s="87"/>
      <c r="BW183" s="87"/>
      <c r="BX183" s="87"/>
      <c r="BY183" s="87"/>
      <c r="BZ183" s="87"/>
      <c r="CA183" s="87"/>
      <c r="CB183" s="87"/>
      <c r="CC183" s="87"/>
      <c r="CD183" s="87"/>
      <c r="CE183" s="87"/>
      <c r="CF183" s="87"/>
      <c r="CG183" s="87"/>
      <c r="CH183" s="87"/>
      <c r="CI183" s="87"/>
      <c r="CJ183" s="87"/>
      <c r="CK183" s="87"/>
      <c r="CL183" s="87"/>
      <c r="CM183" s="87"/>
      <c r="CN183" s="87"/>
      <c r="CO183" s="87"/>
      <c r="CP183" s="87"/>
      <c r="CQ183" s="87"/>
      <c r="CR183" s="87"/>
      <c r="CS183" s="87"/>
      <c r="CT183" s="87"/>
      <c r="CU183" s="87"/>
      <c r="CV183" s="87"/>
      <c r="CW183" s="87"/>
      <c r="CX183" s="87"/>
      <c r="CY183" s="87"/>
      <c r="CZ183" s="87"/>
    </row>
    <row r="184" spans="1:104" s="500" customFormat="1" ht="23.25" x14ac:dyDescent="0.35">
      <c r="A184" s="1598">
        <v>10</v>
      </c>
      <c r="B184" s="1599"/>
      <c r="C184" s="1599"/>
      <c r="D184" s="1599"/>
      <c r="E184" s="1599"/>
      <c r="F184" s="1599"/>
      <c r="G184" s="1592" t="s">
        <v>87</v>
      </c>
      <c r="H184" s="1593"/>
      <c r="I184" s="1593"/>
      <c r="J184" s="1593"/>
      <c r="K184" s="1593"/>
      <c r="L184" s="1593"/>
      <c r="M184" s="1593"/>
      <c r="N184" s="1593"/>
      <c r="O184" s="1593"/>
      <c r="P184" s="1593"/>
      <c r="Q184" s="1593"/>
      <c r="R184" s="1593"/>
      <c r="S184" s="1593"/>
      <c r="T184" s="1593"/>
      <c r="U184" s="1593"/>
      <c r="V184" s="1593"/>
      <c r="W184" s="1593"/>
      <c r="X184" s="1593"/>
      <c r="Y184" s="1593"/>
      <c r="Z184" s="1593"/>
      <c r="AA184" s="1593"/>
      <c r="AB184" s="1593"/>
      <c r="AC184" s="1593"/>
      <c r="AD184" s="1593"/>
      <c r="AE184" s="1593"/>
      <c r="AF184" s="1594"/>
      <c r="AG184" s="1599">
        <v>75</v>
      </c>
      <c r="AH184" s="1599"/>
      <c r="AI184" s="1599"/>
      <c r="AJ184" s="1599"/>
      <c r="AK184" s="1599"/>
      <c r="AL184" s="1599"/>
      <c r="AM184" s="1599"/>
      <c r="AN184" s="1604"/>
      <c r="AO184" s="1604"/>
      <c r="AP184" s="1604"/>
      <c r="AQ184" s="1604"/>
      <c r="AR184" s="1604"/>
      <c r="AS184" s="1604"/>
      <c r="AT184" s="1604"/>
      <c r="AU184" s="1608">
        <f t="shared" si="17"/>
        <v>75</v>
      </c>
      <c r="AV184" s="1608"/>
      <c r="AW184" s="1608"/>
      <c r="AX184" s="1608"/>
      <c r="AY184" s="1608"/>
      <c r="AZ184" s="1608"/>
      <c r="BA184" s="1608"/>
      <c r="BB184" s="1608"/>
      <c r="BC184" s="1608"/>
      <c r="BD184" s="1609"/>
      <c r="BE184" s="1603"/>
      <c r="BF184" s="1277"/>
      <c r="BG184" s="1277"/>
      <c r="BH184" s="1277"/>
      <c r="BI184" s="1277"/>
      <c r="BJ184" s="1277"/>
      <c r="BK184" s="1277"/>
      <c r="BL184" s="1277"/>
      <c r="BM184" s="87"/>
      <c r="BN184" s="87"/>
      <c r="BO184" s="87"/>
      <c r="BP184" s="87"/>
      <c r="BQ184" s="87"/>
      <c r="BR184" s="87"/>
      <c r="BS184" s="87"/>
      <c r="BT184" s="87"/>
      <c r="BU184" s="87"/>
      <c r="BV184" s="87"/>
      <c r="BW184" s="87"/>
      <c r="BX184" s="87"/>
      <c r="BY184" s="87"/>
      <c r="BZ184" s="87"/>
      <c r="CA184" s="87"/>
      <c r="CB184" s="87"/>
      <c r="CC184" s="87"/>
      <c r="CD184" s="87"/>
      <c r="CE184" s="87"/>
      <c r="CF184" s="87"/>
      <c r="CG184" s="87"/>
      <c r="CH184" s="87"/>
      <c r="CI184" s="87"/>
      <c r="CJ184" s="87"/>
      <c r="CK184" s="87"/>
      <c r="CL184" s="87"/>
      <c r="CM184" s="87"/>
      <c r="CN184" s="87"/>
      <c r="CO184" s="87"/>
      <c r="CP184" s="87"/>
      <c r="CQ184" s="87"/>
      <c r="CR184" s="87"/>
      <c r="CS184" s="87"/>
      <c r="CT184" s="87"/>
      <c r="CU184" s="87"/>
      <c r="CV184" s="87"/>
      <c r="CW184" s="87"/>
      <c r="CX184" s="87"/>
      <c r="CY184" s="87"/>
      <c r="CZ184" s="87"/>
    </row>
    <row r="185" spans="1:104" s="500" customFormat="1" ht="23.25" x14ac:dyDescent="0.35">
      <c r="A185" s="1598">
        <v>11</v>
      </c>
      <c r="B185" s="1599"/>
      <c r="C185" s="1599"/>
      <c r="D185" s="1599"/>
      <c r="E185" s="1599"/>
      <c r="F185" s="1599"/>
      <c r="G185" s="1592" t="s">
        <v>88</v>
      </c>
      <c r="H185" s="1593"/>
      <c r="I185" s="1593"/>
      <c r="J185" s="1593"/>
      <c r="K185" s="1593"/>
      <c r="L185" s="1593"/>
      <c r="M185" s="1593"/>
      <c r="N185" s="1593"/>
      <c r="O185" s="1593"/>
      <c r="P185" s="1593"/>
      <c r="Q185" s="1593"/>
      <c r="R185" s="1593"/>
      <c r="S185" s="1593"/>
      <c r="T185" s="1593"/>
      <c r="U185" s="1593"/>
      <c r="V185" s="1593"/>
      <c r="W185" s="1593"/>
      <c r="X185" s="1593"/>
      <c r="Y185" s="1593"/>
      <c r="Z185" s="1593"/>
      <c r="AA185" s="1593"/>
      <c r="AB185" s="1593"/>
      <c r="AC185" s="1593"/>
      <c r="AD185" s="1593"/>
      <c r="AE185" s="1593"/>
      <c r="AF185" s="1594"/>
      <c r="AG185" s="1599">
        <v>80</v>
      </c>
      <c r="AH185" s="1599"/>
      <c r="AI185" s="1599"/>
      <c r="AJ185" s="1599"/>
      <c r="AK185" s="1599"/>
      <c r="AL185" s="1599"/>
      <c r="AM185" s="1599"/>
      <c r="AN185" s="1604"/>
      <c r="AO185" s="1604"/>
      <c r="AP185" s="1604"/>
      <c r="AQ185" s="1604"/>
      <c r="AR185" s="1604"/>
      <c r="AS185" s="1604"/>
      <c r="AT185" s="1604"/>
      <c r="AU185" s="1608">
        <f t="shared" si="17"/>
        <v>80</v>
      </c>
      <c r="AV185" s="1608"/>
      <c r="AW185" s="1608"/>
      <c r="AX185" s="1608"/>
      <c r="AY185" s="1608"/>
      <c r="AZ185" s="1608"/>
      <c r="BA185" s="1608"/>
      <c r="BB185" s="1608"/>
      <c r="BC185" s="1608"/>
      <c r="BD185" s="1609"/>
      <c r="BE185" s="1603"/>
      <c r="BF185" s="1277"/>
      <c r="BG185" s="1277"/>
      <c r="BH185" s="1277"/>
      <c r="BI185" s="1277"/>
      <c r="BJ185" s="1277"/>
      <c r="BK185" s="1277"/>
      <c r="BL185" s="1277"/>
      <c r="BM185" s="87"/>
      <c r="BN185" s="87"/>
      <c r="BO185" s="87"/>
      <c r="BP185" s="87"/>
      <c r="BQ185" s="87"/>
      <c r="BR185" s="87"/>
      <c r="BS185" s="87"/>
      <c r="BT185" s="87"/>
      <c r="BU185" s="87"/>
      <c r="BV185" s="87"/>
      <c r="BW185" s="87"/>
      <c r="BX185" s="87"/>
      <c r="BY185" s="87"/>
      <c r="BZ185" s="87"/>
      <c r="CA185" s="87"/>
      <c r="CB185" s="87"/>
      <c r="CC185" s="87"/>
      <c r="CD185" s="87"/>
      <c r="CE185" s="87"/>
      <c r="CF185" s="87"/>
      <c r="CG185" s="87"/>
      <c r="CH185" s="87"/>
      <c r="CI185" s="87"/>
      <c r="CJ185" s="87"/>
      <c r="CK185" s="87"/>
      <c r="CL185" s="87"/>
      <c r="CM185" s="87"/>
      <c r="CN185" s="87"/>
      <c r="CO185" s="87"/>
      <c r="CP185" s="87"/>
      <c r="CQ185" s="87"/>
      <c r="CR185" s="87"/>
      <c r="CS185" s="87"/>
      <c r="CT185" s="87"/>
      <c r="CU185" s="87"/>
      <c r="CV185" s="87"/>
      <c r="CW185" s="87"/>
      <c r="CX185" s="87"/>
      <c r="CY185" s="87"/>
      <c r="CZ185" s="87"/>
    </row>
    <row r="186" spans="1:104" s="500" customFormat="1" ht="23.25" x14ac:dyDescent="0.35">
      <c r="A186" s="1598">
        <v>12</v>
      </c>
      <c r="B186" s="1599"/>
      <c r="C186" s="1599"/>
      <c r="D186" s="1599"/>
      <c r="E186" s="1599"/>
      <c r="F186" s="1599"/>
      <c r="G186" s="1592" t="s">
        <v>89</v>
      </c>
      <c r="H186" s="1593"/>
      <c r="I186" s="1593"/>
      <c r="J186" s="1593"/>
      <c r="K186" s="1593"/>
      <c r="L186" s="1593"/>
      <c r="M186" s="1593"/>
      <c r="N186" s="1593"/>
      <c r="O186" s="1593"/>
      <c r="P186" s="1593"/>
      <c r="Q186" s="1593"/>
      <c r="R186" s="1593"/>
      <c r="S186" s="1593"/>
      <c r="T186" s="1593"/>
      <c r="U186" s="1593"/>
      <c r="V186" s="1593"/>
      <c r="W186" s="1593"/>
      <c r="X186" s="1593"/>
      <c r="Y186" s="1593"/>
      <c r="Z186" s="1593"/>
      <c r="AA186" s="1593"/>
      <c r="AB186" s="1593"/>
      <c r="AC186" s="1593"/>
      <c r="AD186" s="1593"/>
      <c r="AE186" s="1593"/>
      <c r="AF186" s="1594"/>
      <c r="AG186" s="1599">
        <v>90</v>
      </c>
      <c r="AH186" s="1599"/>
      <c r="AI186" s="1599"/>
      <c r="AJ186" s="1599"/>
      <c r="AK186" s="1599"/>
      <c r="AL186" s="1599"/>
      <c r="AM186" s="1599"/>
      <c r="AN186" s="1604"/>
      <c r="AO186" s="1604"/>
      <c r="AP186" s="1604"/>
      <c r="AQ186" s="1604"/>
      <c r="AR186" s="1604"/>
      <c r="AS186" s="1604"/>
      <c r="AT186" s="1604"/>
      <c r="AU186" s="1608">
        <f t="shared" si="17"/>
        <v>90</v>
      </c>
      <c r="AV186" s="1608"/>
      <c r="AW186" s="1608"/>
      <c r="AX186" s="1608"/>
      <c r="AY186" s="1608"/>
      <c r="AZ186" s="1608"/>
      <c r="BA186" s="1608"/>
      <c r="BB186" s="1608"/>
      <c r="BC186" s="1608"/>
      <c r="BD186" s="1609"/>
      <c r="BE186" s="1603"/>
      <c r="BF186" s="1277"/>
      <c r="BG186" s="1277"/>
      <c r="BH186" s="1277"/>
      <c r="BI186" s="1277"/>
      <c r="BJ186" s="1277"/>
      <c r="BK186" s="1277"/>
      <c r="BL186" s="1277"/>
      <c r="BM186" s="87"/>
      <c r="BN186" s="87"/>
      <c r="BO186" s="87"/>
      <c r="BP186" s="87"/>
      <c r="BQ186" s="87"/>
      <c r="BR186" s="87"/>
      <c r="BS186" s="87"/>
      <c r="BT186" s="87"/>
      <c r="BU186" s="87"/>
      <c r="BV186" s="87"/>
      <c r="BW186" s="87"/>
      <c r="BX186" s="87"/>
      <c r="BY186" s="87"/>
      <c r="BZ186" s="87"/>
      <c r="CA186" s="87"/>
      <c r="CB186" s="87"/>
      <c r="CC186" s="87"/>
      <c r="CD186" s="87"/>
      <c r="CE186" s="87"/>
      <c r="CF186" s="87"/>
      <c r="CG186" s="87"/>
      <c r="CH186" s="87"/>
      <c r="CI186" s="87"/>
      <c r="CJ186" s="87"/>
      <c r="CK186" s="87"/>
      <c r="CL186" s="87"/>
      <c r="CM186" s="87"/>
      <c r="CN186" s="87"/>
      <c r="CO186" s="87"/>
      <c r="CP186" s="87"/>
      <c r="CQ186" s="87"/>
      <c r="CR186" s="87"/>
      <c r="CS186" s="87"/>
      <c r="CT186" s="87"/>
      <c r="CU186" s="87"/>
      <c r="CV186" s="87"/>
      <c r="CW186" s="87"/>
      <c r="CX186" s="87"/>
      <c r="CY186" s="87"/>
      <c r="CZ186" s="87"/>
    </row>
    <row r="187" spans="1:104" s="500" customFormat="1" ht="23.25" x14ac:dyDescent="0.35">
      <c r="A187" s="1598">
        <v>13</v>
      </c>
      <c r="B187" s="1599"/>
      <c r="C187" s="1599"/>
      <c r="D187" s="1599"/>
      <c r="E187" s="1599"/>
      <c r="F187" s="1599"/>
      <c r="G187" s="1592" t="s">
        <v>90</v>
      </c>
      <c r="H187" s="1593"/>
      <c r="I187" s="1593"/>
      <c r="J187" s="1593"/>
      <c r="K187" s="1593"/>
      <c r="L187" s="1593"/>
      <c r="M187" s="1593"/>
      <c r="N187" s="1593"/>
      <c r="O187" s="1593"/>
      <c r="P187" s="1593"/>
      <c r="Q187" s="1593"/>
      <c r="R187" s="1593"/>
      <c r="S187" s="1593"/>
      <c r="T187" s="1593"/>
      <c r="U187" s="1593"/>
      <c r="V187" s="1593"/>
      <c r="W187" s="1593"/>
      <c r="X187" s="1593"/>
      <c r="Y187" s="1593"/>
      <c r="Z187" s="1593"/>
      <c r="AA187" s="1593"/>
      <c r="AB187" s="1593"/>
      <c r="AC187" s="1593"/>
      <c r="AD187" s="1593"/>
      <c r="AE187" s="1593"/>
      <c r="AF187" s="1594"/>
      <c r="AG187" s="1599">
        <v>95</v>
      </c>
      <c r="AH187" s="1599"/>
      <c r="AI187" s="1599"/>
      <c r="AJ187" s="1599"/>
      <c r="AK187" s="1599"/>
      <c r="AL187" s="1599"/>
      <c r="AM187" s="1599"/>
      <c r="AN187" s="1604"/>
      <c r="AO187" s="1604"/>
      <c r="AP187" s="1604"/>
      <c r="AQ187" s="1604"/>
      <c r="AR187" s="1604"/>
      <c r="AS187" s="1604"/>
      <c r="AT187" s="1604"/>
      <c r="AU187" s="1608">
        <f t="shared" si="17"/>
        <v>95</v>
      </c>
      <c r="AV187" s="1608"/>
      <c r="AW187" s="1608"/>
      <c r="AX187" s="1608"/>
      <c r="AY187" s="1608"/>
      <c r="AZ187" s="1608"/>
      <c r="BA187" s="1608"/>
      <c r="BB187" s="1608"/>
      <c r="BC187" s="1608"/>
      <c r="BD187" s="1609"/>
      <c r="BE187" s="1603"/>
      <c r="BF187" s="1277"/>
      <c r="BG187" s="1277"/>
      <c r="BH187" s="1277"/>
      <c r="BI187" s="1277"/>
      <c r="BJ187" s="1277"/>
      <c r="BK187" s="1277"/>
      <c r="BL187" s="1277"/>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c r="CI187" s="87"/>
      <c r="CJ187" s="87"/>
      <c r="CK187" s="87"/>
      <c r="CL187" s="87"/>
      <c r="CM187" s="87"/>
      <c r="CN187" s="87"/>
      <c r="CO187" s="87"/>
      <c r="CP187" s="87"/>
      <c r="CQ187" s="87"/>
      <c r="CR187" s="87"/>
      <c r="CS187" s="87"/>
      <c r="CT187" s="87"/>
      <c r="CU187" s="87"/>
      <c r="CV187" s="87"/>
      <c r="CW187" s="87"/>
      <c r="CX187" s="87"/>
      <c r="CY187" s="87"/>
      <c r="CZ187" s="87"/>
    </row>
    <row r="188" spans="1:104" s="500" customFormat="1" ht="23.25" x14ac:dyDescent="0.35">
      <c r="A188" s="1598">
        <v>14</v>
      </c>
      <c r="B188" s="1599"/>
      <c r="C188" s="1599"/>
      <c r="D188" s="1599"/>
      <c r="E188" s="1599"/>
      <c r="F188" s="1599"/>
      <c r="G188" s="1592" t="s">
        <v>91</v>
      </c>
      <c r="H188" s="1593"/>
      <c r="I188" s="1593"/>
      <c r="J188" s="1593"/>
      <c r="K188" s="1593"/>
      <c r="L188" s="1593"/>
      <c r="M188" s="1593"/>
      <c r="N188" s="1593"/>
      <c r="O188" s="1593"/>
      <c r="P188" s="1593"/>
      <c r="Q188" s="1593"/>
      <c r="R188" s="1593"/>
      <c r="S188" s="1593"/>
      <c r="T188" s="1593"/>
      <c r="U188" s="1593"/>
      <c r="V188" s="1593"/>
      <c r="W188" s="1593"/>
      <c r="X188" s="1593"/>
      <c r="Y188" s="1593"/>
      <c r="Z188" s="1593"/>
      <c r="AA188" s="1593"/>
      <c r="AB188" s="1593"/>
      <c r="AC188" s="1593"/>
      <c r="AD188" s="1593"/>
      <c r="AE188" s="1593"/>
      <c r="AF188" s="1594"/>
      <c r="AG188" s="1599">
        <v>99</v>
      </c>
      <c r="AH188" s="1599"/>
      <c r="AI188" s="1599"/>
      <c r="AJ188" s="1599"/>
      <c r="AK188" s="1599"/>
      <c r="AL188" s="1599"/>
      <c r="AM188" s="1599"/>
      <c r="AN188" s="1604"/>
      <c r="AO188" s="1604"/>
      <c r="AP188" s="1604"/>
      <c r="AQ188" s="1604"/>
      <c r="AR188" s="1604"/>
      <c r="AS188" s="1604"/>
      <c r="AT188" s="1604"/>
      <c r="AU188" s="1608">
        <f t="shared" si="17"/>
        <v>99</v>
      </c>
      <c r="AV188" s="1608"/>
      <c r="AW188" s="1608"/>
      <c r="AX188" s="1608"/>
      <c r="AY188" s="1608"/>
      <c r="AZ188" s="1608"/>
      <c r="BA188" s="1608"/>
      <c r="BB188" s="1608"/>
      <c r="BC188" s="1608"/>
      <c r="BD188" s="1609"/>
      <c r="BE188" s="1603"/>
      <c r="BF188" s="1277"/>
      <c r="BG188" s="1277"/>
      <c r="BH188" s="1277"/>
      <c r="BI188" s="1277"/>
      <c r="BJ188" s="1277"/>
      <c r="BK188" s="1277"/>
      <c r="BL188" s="1277"/>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c r="CI188" s="87"/>
      <c r="CJ188" s="87"/>
      <c r="CK188" s="87"/>
      <c r="CL188" s="87"/>
      <c r="CM188" s="87"/>
      <c r="CN188" s="87"/>
      <c r="CO188" s="87"/>
      <c r="CP188" s="87"/>
      <c r="CQ188" s="87"/>
      <c r="CR188" s="87"/>
      <c r="CS188" s="87"/>
      <c r="CT188" s="87"/>
      <c r="CU188" s="87"/>
      <c r="CV188" s="87"/>
      <c r="CW188" s="87"/>
      <c r="CX188" s="87"/>
      <c r="CY188" s="87"/>
      <c r="CZ188" s="87"/>
    </row>
    <row r="189" spans="1:104" s="500" customFormat="1" ht="23.25" x14ac:dyDescent="0.35">
      <c r="A189" s="1598">
        <v>15</v>
      </c>
      <c r="B189" s="1599"/>
      <c r="C189" s="1599"/>
      <c r="D189" s="1599"/>
      <c r="E189" s="1599"/>
      <c r="F189" s="1599"/>
      <c r="G189" s="1592" t="s">
        <v>92</v>
      </c>
      <c r="H189" s="1593"/>
      <c r="I189" s="1593"/>
      <c r="J189" s="1593"/>
      <c r="K189" s="1593"/>
      <c r="L189" s="1593"/>
      <c r="M189" s="1593"/>
      <c r="N189" s="1593"/>
      <c r="O189" s="1593"/>
      <c r="P189" s="1593"/>
      <c r="Q189" s="1593"/>
      <c r="R189" s="1593"/>
      <c r="S189" s="1593"/>
      <c r="T189" s="1593"/>
      <c r="U189" s="1593"/>
      <c r="V189" s="1593"/>
      <c r="W189" s="1593"/>
      <c r="X189" s="1593"/>
      <c r="Y189" s="1593"/>
      <c r="Z189" s="1593"/>
      <c r="AA189" s="1593"/>
      <c r="AB189" s="1593"/>
      <c r="AC189" s="1593"/>
      <c r="AD189" s="1593"/>
      <c r="AE189" s="1593"/>
      <c r="AF189" s="1594"/>
      <c r="AG189" s="1599">
        <v>95</v>
      </c>
      <c r="AH189" s="1599"/>
      <c r="AI189" s="1599"/>
      <c r="AJ189" s="1599"/>
      <c r="AK189" s="1599"/>
      <c r="AL189" s="1599"/>
      <c r="AM189" s="1599"/>
      <c r="AN189" s="1604"/>
      <c r="AO189" s="1604"/>
      <c r="AP189" s="1604"/>
      <c r="AQ189" s="1604"/>
      <c r="AR189" s="1604"/>
      <c r="AS189" s="1604"/>
      <c r="AT189" s="1604"/>
      <c r="AU189" s="1608">
        <f t="shared" si="17"/>
        <v>95</v>
      </c>
      <c r="AV189" s="1608"/>
      <c r="AW189" s="1608"/>
      <c r="AX189" s="1608"/>
      <c r="AY189" s="1608"/>
      <c r="AZ189" s="1608"/>
      <c r="BA189" s="1608"/>
      <c r="BB189" s="1608"/>
      <c r="BC189" s="1608"/>
      <c r="BD189" s="1609"/>
      <c r="BE189" s="1603"/>
      <c r="BF189" s="1277"/>
      <c r="BG189" s="1277"/>
      <c r="BH189" s="1277"/>
      <c r="BI189" s="1277"/>
      <c r="BJ189" s="1277"/>
      <c r="BK189" s="1277"/>
      <c r="BL189" s="1277"/>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c r="CI189" s="87"/>
      <c r="CJ189" s="87"/>
      <c r="CK189" s="87"/>
      <c r="CL189" s="87"/>
      <c r="CM189" s="87"/>
      <c r="CN189" s="87"/>
      <c r="CO189" s="87"/>
      <c r="CP189" s="87"/>
      <c r="CQ189" s="87"/>
      <c r="CR189" s="87"/>
      <c r="CS189" s="87"/>
      <c r="CT189" s="87"/>
      <c r="CU189" s="87"/>
      <c r="CV189" s="87"/>
      <c r="CW189" s="87"/>
      <c r="CX189" s="87"/>
      <c r="CY189" s="87"/>
      <c r="CZ189" s="87"/>
    </row>
    <row r="190" spans="1:104" s="500" customFormat="1" ht="23.25" x14ac:dyDescent="0.35">
      <c r="A190" s="1598">
        <v>16</v>
      </c>
      <c r="B190" s="1599"/>
      <c r="C190" s="1599"/>
      <c r="D190" s="1599"/>
      <c r="E190" s="1599"/>
      <c r="F190" s="1599"/>
      <c r="G190" s="1592" t="s">
        <v>93</v>
      </c>
      <c r="H190" s="1593"/>
      <c r="I190" s="1593"/>
      <c r="J190" s="1593"/>
      <c r="K190" s="1593"/>
      <c r="L190" s="1593"/>
      <c r="M190" s="1593"/>
      <c r="N190" s="1593"/>
      <c r="O190" s="1593"/>
      <c r="P190" s="1593"/>
      <c r="Q190" s="1593"/>
      <c r="R190" s="1593"/>
      <c r="S190" s="1593"/>
      <c r="T190" s="1593"/>
      <c r="U190" s="1593"/>
      <c r="V190" s="1593"/>
      <c r="W190" s="1593"/>
      <c r="X190" s="1593"/>
      <c r="Y190" s="1593"/>
      <c r="Z190" s="1593"/>
      <c r="AA190" s="1593"/>
      <c r="AB190" s="1593"/>
      <c r="AC190" s="1593"/>
      <c r="AD190" s="1593"/>
      <c r="AE190" s="1593"/>
      <c r="AF190" s="1594"/>
      <c r="AG190" s="1599">
        <v>97</v>
      </c>
      <c r="AH190" s="1599"/>
      <c r="AI190" s="1599"/>
      <c r="AJ190" s="1599"/>
      <c r="AK190" s="1599"/>
      <c r="AL190" s="1599"/>
      <c r="AM190" s="1599"/>
      <c r="AN190" s="1604"/>
      <c r="AO190" s="1604"/>
      <c r="AP190" s="1604"/>
      <c r="AQ190" s="1604"/>
      <c r="AR190" s="1604"/>
      <c r="AS190" s="1604"/>
      <c r="AT190" s="1604"/>
      <c r="AU190" s="1608">
        <f t="shared" si="17"/>
        <v>97</v>
      </c>
      <c r="AV190" s="1608"/>
      <c r="AW190" s="1608"/>
      <c r="AX190" s="1608"/>
      <c r="AY190" s="1608"/>
      <c r="AZ190" s="1608"/>
      <c r="BA190" s="1608"/>
      <c r="BB190" s="1608"/>
      <c r="BC190" s="1608"/>
      <c r="BD190" s="1609"/>
      <c r="BE190" s="1603"/>
      <c r="BF190" s="1277"/>
      <c r="BG190" s="1277"/>
      <c r="BH190" s="1277"/>
      <c r="BI190" s="1277"/>
      <c r="BJ190" s="1277"/>
      <c r="BK190" s="1277"/>
      <c r="BL190" s="1277"/>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c r="CI190" s="87"/>
      <c r="CJ190" s="87"/>
      <c r="CK190" s="87"/>
      <c r="CL190" s="87"/>
      <c r="CM190" s="87"/>
      <c r="CN190" s="87"/>
      <c r="CO190" s="87"/>
      <c r="CP190" s="87"/>
      <c r="CQ190" s="87"/>
      <c r="CR190" s="87"/>
      <c r="CS190" s="87"/>
      <c r="CT190" s="87"/>
      <c r="CU190" s="87"/>
      <c r="CV190" s="87"/>
      <c r="CW190" s="87"/>
      <c r="CX190" s="87"/>
      <c r="CY190" s="87"/>
      <c r="CZ190" s="87"/>
    </row>
    <row r="191" spans="1:104" s="500" customFormat="1" ht="23.25" x14ac:dyDescent="0.35">
      <c r="A191" s="1598">
        <v>17</v>
      </c>
      <c r="B191" s="1599"/>
      <c r="C191" s="1599"/>
      <c r="D191" s="1599"/>
      <c r="E191" s="1599"/>
      <c r="F191" s="1599"/>
      <c r="G191" s="1592" t="s">
        <v>94</v>
      </c>
      <c r="H191" s="1593"/>
      <c r="I191" s="1593"/>
      <c r="J191" s="1593"/>
      <c r="K191" s="1593"/>
      <c r="L191" s="1593"/>
      <c r="M191" s="1593"/>
      <c r="N191" s="1593"/>
      <c r="O191" s="1593"/>
      <c r="P191" s="1593"/>
      <c r="Q191" s="1593"/>
      <c r="R191" s="1593"/>
      <c r="S191" s="1593"/>
      <c r="T191" s="1593"/>
      <c r="U191" s="1593"/>
      <c r="V191" s="1593"/>
      <c r="W191" s="1593"/>
      <c r="X191" s="1593"/>
      <c r="Y191" s="1593"/>
      <c r="Z191" s="1593"/>
      <c r="AA191" s="1593"/>
      <c r="AB191" s="1593"/>
      <c r="AC191" s="1593"/>
      <c r="AD191" s="1593"/>
      <c r="AE191" s="1593"/>
      <c r="AF191" s="1594"/>
      <c r="AG191" s="1599">
        <v>98</v>
      </c>
      <c r="AH191" s="1599"/>
      <c r="AI191" s="1599"/>
      <c r="AJ191" s="1599"/>
      <c r="AK191" s="1599"/>
      <c r="AL191" s="1599"/>
      <c r="AM191" s="1599"/>
      <c r="AN191" s="1604"/>
      <c r="AO191" s="1604"/>
      <c r="AP191" s="1604"/>
      <c r="AQ191" s="1604"/>
      <c r="AR191" s="1604"/>
      <c r="AS191" s="1604"/>
      <c r="AT191" s="1604"/>
      <c r="AU191" s="1608">
        <f t="shared" si="17"/>
        <v>98</v>
      </c>
      <c r="AV191" s="1608"/>
      <c r="AW191" s="1608"/>
      <c r="AX191" s="1608"/>
      <c r="AY191" s="1608"/>
      <c r="AZ191" s="1608"/>
      <c r="BA191" s="1608"/>
      <c r="BB191" s="1608"/>
      <c r="BC191" s="1608"/>
      <c r="BD191" s="1609"/>
      <c r="BE191" s="1603"/>
      <c r="BF191" s="1277"/>
      <c r="BG191" s="1277"/>
      <c r="BH191" s="1277"/>
      <c r="BI191" s="1277"/>
      <c r="BJ191" s="1277"/>
      <c r="BK191" s="1277"/>
      <c r="BL191" s="1277"/>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c r="CI191" s="87"/>
      <c r="CJ191" s="87"/>
      <c r="CK191" s="87"/>
      <c r="CL191" s="87"/>
      <c r="CM191" s="87"/>
      <c r="CN191" s="87"/>
      <c r="CO191" s="87"/>
      <c r="CP191" s="87"/>
      <c r="CQ191" s="87"/>
      <c r="CR191" s="87"/>
      <c r="CS191" s="87"/>
      <c r="CT191" s="87"/>
      <c r="CU191" s="87"/>
      <c r="CV191" s="87"/>
      <c r="CW191" s="87"/>
      <c r="CX191" s="87"/>
      <c r="CY191" s="87"/>
      <c r="CZ191" s="87"/>
    </row>
    <row r="192" spans="1:104" s="500" customFormat="1" ht="23.25" x14ac:dyDescent="0.35">
      <c r="A192" s="1598">
        <v>18</v>
      </c>
      <c r="B192" s="1599"/>
      <c r="C192" s="1599"/>
      <c r="D192" s="1599"/>
      <c r="E192" s="1599"/>
      <c r="F192" s="1599"/>
      <c r="G192" s="1592" t="s">
        <v>95</v>
      </c>
      <c r="H192" s="1593"/>
      <c r="I192" s="1593"/>
      <c r="J192" s="1593"/>
      <c r="K192" s="1593"/>
      <c r="L192" s="1593"/>
      <c r="M192" s="1593"/>
      <c r="N192" s="1593"/>
      <c r="O192" s="1593"/>
      <c r="P192" s="1593"/>
      <c r="Q192" s="1593"/>
      <c r="R192" s="1593"/>
      <c r="S192" s="1593"/>
      <c r="T192" s="1593"/>
      <c r="U192" s="1593"/>
      <c r="V192" s="1593"/>
      <c r="W192" s="1593"/>
      <c r="X192" s="1593"/>
      <c r="Y192" s="1593"/>
      <c r="Z192" s="1593"/>
      <c r="AA192" s="1593"/>
      <c r="AB192" s="1593"/>
      <c r="AC192" s="1593"/>
      <c r="AD192" s="1593"/>
      <c r="AE192" s="1593"/>
      <c r="AF192" s="1594"/>
      <c r="AG192" s="1599">
        <v>99</v>
      </c>
      <c r="AH192" s="1599"/>
      <c r="AI192" s="1599"/>
      <c r="AJ192" s="1599"/>
      <c r="AK192" s="1599"/>
      <c r="AL192" s="1599"/>
      <c r="AM192" s="1599"/>
      <c r="AN192" s="1604"/>
      <c r="AO192" s="1604"/>
      <c r="AP192" s="1604"/>
      <c r="AQ192" s="1604"/>
      <c r="AR192" s="1604"/>
      <c r="AS192" s="1604"/>
      <c r="AT192" s="1604"/>
      <c r="AU192" s="1608">
        <f t="shared" si="17"/>
        <v>99</v>
      </c>
      <c r="AV192" s="1608"/>
      <c r="AW192" s="1608"/>
      <c r="AX192" s="1608"/>
      <c r="AY192" s="1608"/>
      <c r="AZ192" s="1608"/>
      <c r="BA192" s="1608"/>
      <c r="BB192" s="1608"/>
      <c r="BC192" s="1608"/>
      <c r="BD192" s="1609"/>
      <c r="BE192" s="1603"/>
      <c r="BF192" s="1277"/>
      <c r="BG192" s="1277"/>
      <c r="BH192" s="1277"/>
      <c r="BI192" s="1277"/>
      <c r="BJ192" s="1277"/>
      <c r="BK192" s="1277"/>
      <c r="BL192" s="1277"/>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c r="CI192" s="87"/>
      <c r="CJ192" s="87"/>
      <c r="CK192" s="87"/>
      <c r="CL192" s="87"/>
      <c r="CM192" s="87"/>
      <c r="CN192" s="87"/>
      <c r="CO192" s="87"/>
      <c r="CP192" s="87"/>
      <c r="CQ192" s="87"/>
      <c r="CR192" s="87"/>
      <c r="CS192" s="87"/>
      <c r="CT192" s="87"/>
      <c r="CU192" s="87"/>
      <c r="CV192" s="87"/>
      <c r="CW192" s="87"/>
      <c r="CX192" s="87"/>
      <c r="CY192" s="87"/>
      <c r="CZ192" s="87"/>
    </row>
    <row r="193" spans="1:104" s="500" customFormat="1" ht="23.25" x14ac:dyDescent="0.35">
      <c r="A193" s="1598">
        <v>19</v>
      </c>
      <c r="B193" s="1599"/>
      <c r="C193" s="1599"/>
      <c r="D193" s="1599"/>
      <c r="E193" s="1599"/>
      <c r="F193" s="1599"/>
      <c r="G193" s="1592" t="s">
        <v>96</v>
      </c>
      <c r="H193" s="1593"/>
      <c r="I193" s="1593"/>
      <c r="J193" s="1593"/>
      <c r="K193" s="1593"/>
      <c r="L193" s="1593"/>
      <c r="M193" s="1593"/>
      <c r="N193" s="1593"/>
      <c r="O193" s="1593"/>
      <c r="P193" s="1593"/>
      <c r="Q193" s="1593"/>
      <c r="R193" s="1593"/>
      <c r="S193" s="1593"/>
      <c r="T193" s="1593"/>
      <c r="U193" s="1593"/>
      <c r="V193" s="1593"/>
      <c r="W193" s="1593"/>
      <c r="X193" s="1593"/>
      <c r="Y193" s="1593"/>
      <c r="Z193" s="1593"/>
      <c r="AA193" s="1593"/>
      <c r="AB193" s="1593"/>
      <c r="AC193" s="1593"/>
      <c r="AD193" s="1593"/>
      <c r="AE193" s="1593"/>
      <c r="AF193" s="1594"/>
      <c r="AG193" s="1599">
        <v>99.5</v>
      </c>
      <c r="AH193" s="1599"/>
      <c r="AI193" s="1599"/>
      <c r="AJ193" s="1599"/>
      <c r="AK193" s="1599"/>
      <c r="AL193" s="1599"/>
      <c r="AM193" s="1599"/>
      <c r="AN193" s="1604"/>
      <c r="AO193" s="1604"/>
      <c r="AP193" s="1604"/>
      <c r="AQ193" s="1604"/>
      <c r="AR193" s="1604"/>
      <c r="AS193" s="1604"/>
      <c r="AT193" s="1604"/>
      <c r="AU193" s="1608">
        <f t="shared" si="17"/>
        <v>99.5</v>
      </c>
      <c r="AV193" s="1608"/>
      <c r="AW193" s="1608"/>
      <c r="AX193" s="1608"/>
      <c r="AY193" s="1608"/>
      <c r="AZ193" s="1608"/>
      <c r="BA193" s="1608"/>
      <c r="BB193" s="1608"/>
      <c r="BC193" s="1608"/>
      <c r="BD193" s="1609"/>
      <c r="BE193" s="1603"/>
      <c r="BF193" s="1277"/>
      <c r="BG193" s="1277"/>
      <c r="BH193" s="1277"/>
      <c r="BI193" s="1277"/>
      <c r="BJ193" s="1277"/>
      <c r="BK193" s="1277"/>
      <c r="BL193" s="1277"/>
      <c r="BM193" s="87"/>
      <c r="BN193" s="87"/>
      <c r="BO193" s="87"/>
      <c r="BP193" s="87"/>
      <c r="BQ193" s="87"/>
      <c r="BR193" s="87"/>
      <c r="BS193" s="87"/>
      <c r="BT193" s="87"/>
      <c r="BU193" s="87"/>
      <c r="BV193" s="87"/>
      <c r="BW193" s="87"/>
      <c r="BX193" s="87"/>
      <c r="BY193" s="87"/>
      <c r="BZ193" s="87"/>
      <c r="CA193" s="87"/>
      <c r="CB193" s="87"/>
      <c r="CC193" s="87"/>
      <c r="CD193" s="87"/>
      <c r="CE193" s="87"/>
      <c r="CF193" s="87"/>
      <c r="CG193" s="87"/>
      <c r="CH193" s="87"/>
      <c r="CI193" s="87"/>
      <c r="CJ193" s="87"/>
      <c r="CK193" s="87"/>
      <c r="CL193" s="87"/>
      <c r="CM193" s="87"/>
      <c r="CN193" s="87"/>
      <c r="CO193" s="87"/>
      <c r="CP193" s="87"/>
      <c r="CQ193" s="87"/>
      <c r="CR193" s="87"/>
      <c r="CS193" s="87"/>
      <c r="CT193" s="87"/>
      <c r="CU193" s="87"/>
      <c r="CV193" s="87"/>
      <c r="CW193" s="87"/>
      <c r="CX193" s="87"/>
      <c r="CY193" s="87"/>
      <c r="CZ193" s="87"/>
    </row>
    <row r="194" spans="1:104" s="500" customFormat="1" ht="23.25" x14ac:dyDescent="0.35">
      <c r="A194" s="1598">
        <v>20</v>
      </c>
      <c r="B194" s="1599"/>
      <c r="C194" s="1599"/>
      <c r="D194" s="1599"/>
      <c r="E194" s="1599"/>
      <c r="F194" s="1599"/>
      <c r="G194" s="1592" t="s">
        <v>97</v>
      </c>
      <c r="H194" s="1593"/>
      <c r="I194" s="1593"/>
      <c r="J194" s="1593"/>
      <c r="K194" s="1593"/>
      <c r="L194" s="1593"/>
      <c r="M194" s="1593"/>
      <c r="N194" s="1593"/>
      <c r="O194" s="1593"/>
      <c r="P194" s="1593"/>
      <c r="Q194" s="1593"/>
      <c r="R194" s="1593"/>
      <c r="S194" s="1593"/>
      <c r="T194" s="1593"/>
      <c r="U194" s="1593"/>
      <c r="V194" s="1593"/>
      <c r="W194" s="1593"/>
      <c r="X194" s="1593"/>
      <c r="Y194" s="1593"/>
      <c r="Z194" s="1593"/>
      <c r="AA194" s="1593"/>
      <c r="AB194" s="1593"/>
      <c r="AC194" s="1593"/>
      <c r="AD194" s="1593"/>
      <c r="AE194" s="1593"/>
      <c r="AF194" s="1594"/>
      <c r="AG194" s="1599">
        <v>95</v>
      </c>
      <c r="AH194" s="1599"/>
      <c r="AI194" s="1599"/>
      <c r="AJ194" s="1599"/>
      <c r="AK194" s="1599"/>
      <c r="AL194" s="1599"/>
      <c r="AM194" s="1599"/>
      <c r="AN194" s="1604"/>
      <c r="AO194" s="1604"/>
      <c r="AP194" s="1604"/>
      <c r="AQ194" s="1604"/>
      <c r="AR194" s="1604"/>
      <c r="AS194" s="1604"/>
      <c r="AT194" s="1604"/>
      <c r="AU194" s="1608">
        <f t="shared" si="17"/>
        <v>95</v>
      </c>
      <c r="AV194" s="1608"/>
      <c r="AW194" s="1608"/>
      <c r="AX194" s="1608"/>
      <c r="AY194" s="1608"/>
      <c r="AZ194" s="1608"/>
      <c r="BA194" s="1608"/>
      <c r="BB194" s="1608"/>
      <c r="BC194" s="1608"/>
      <c r="BD194" s="1609"/>
      <c r="BE194" s="1603"/>
      <c r="BF194" s="1277"/>
      <c r="BG194" s="1277"/>
      <c r="BH194" s="1277"/>
      <c r="BI194" s="1277"/>
      <c r="BJ194" s="1277"/>
      <c r="BK194" s="1277"/>
      <c r="BL194" s="1277"/>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c r="CI194" s="87"/>
      <c r="CJ194" s="87"/>
      <c r="CK194" s="87"/>
      <c r="CL194" s="87"/>
      <c r="CM194" s="87"/>
      <c r="CN194" s="87"/>
      <c r="CO194" s="87"/>
      <c r="CP194" s="87"/>
      <c r="CQ194" s="87"/>
      <c r="CR194" s="87"/>
      <c r="CS194" s="87"/>
      <c r="CT194" s="87"/>
      <c r="CU194" s="87"/>
      <c r="CV194" s="87"/>
      <c r="CW194" s="87"/>
      <c r="CX194" s="87"/>
      <c r="CY194" s="87"/>
      <c r="CZ194" s="87"/>
    </row>
    <row r="195" spans="1:104" s="500" customFormat="1" ht="23.25" x14ac:dyDescent="0.35">
      <c r="A195" s="1598">
        <v>21</v>
      </c>
      <c r="B195" s="1599"/>
      <c r="C195" s="1599"/>
      <c r="D195" s="1599"/>
      <c r="E195" s="1599"/>
      <c r="F195" s="1599"/>
      <c r="G195" s="1638" t="s">
        <v>186</v>
      </c>
      <c r="H195" s="1639"/>
      <c r="I195" s="1639"/>
      <c r="J195" s="1639"/>
      <c r="K195" s="1639"/>
      <c r="L195" s="1639"/>
      <c r="M195" s="1639"/>
      <c r="N195" s="1639"/>
      <c r="O195" s="1639"/>
      <c r="P195" s="1639"/>
      <c r="Q195" s="1639"/>
      <c r="R195" s="1639"/>
      <c r="S195" s="1639"/>
      <c r="T195" s="1639"/>
      <c r="U195" s="1639"/>
      <c r="V195" s="1639"/>
      <c r="W195" s="1639"/>
      <c r="X195" s="1639"/>
      <c r="Y195" s="1639"/>
      <c r="Z195" s="1639"/>
      <c r="AA195" s="1639"/>
      <c r="AB195" s="1639"/>
      <c r="AC195" s="1639"/>
      <c r="AD195" s="1639"/>
      <c r="AE195" s="1639"/>
      <c r="AF195" s="1640"/>
      <c r="AG195" s="1605">
        <v>0</v>
      </c>
      <c r="AH195" s="1605"/>
      <c r="AI195" s="1605"/>
      <c r="AJ195" s="1605"/>
      <c r="AK195" s="1605"/>
      <c r="AL195" s="1605"/>
      <c r="AM195" s="1605"/>
      <c r="AN195" s="1635"/>
      <c r="AO195" s="1635"/>
      <c r="AP195" s="1635"/>
      <c r="AQ195" s="1635"/>
      <c r="AR195" s="1635"/>
      <c r="AS195" s="1635"/>
      <c r="AT195" s="1635"/>
      <c r="AU195" s="1636">
        <f t="shared" si="17"/>
        <v>0</v>
      </c>
      <c r="AV195" s="1636"/>
      <c r="AW195" s="1636"/>
      <c r="AX195" s="1636"/>
      <c r="AY195" s="1636"/>
      <c r="AZ195" s="1636"/>
      <c r="BA195" s="1636"/>
      <c r="BB195" s="1636"/>
      <c r="BC195" s="1636"/>
      <c r="BD195" s="1637"/>
      <c r="BE195" s="1603"/>
      <c r="BF195" s="1277"/>
      <c r="BG195" s="1277"/>
      <c r="BH195" s="1277"/>
      <c r="BI195" s="1277"/>
      <c r="BJ195" s="1277"/>
      <c r="BK195" s="1277"/>
      <c r="BL195" s="127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c r="CI195" s="87"/>
      <c r="CJ195" s="87"/>
      <c r="CK195" s="87"/>
      <c r="CL195" s="87"/>
      <c r="CM195" s="87"/>
      <c r="CN195" s="87"/>
      <c r="CO195" s="87"/>
      <c r="CP195" s="87"/>
      <c r="CQ195" s="87"/>
      <c r="CR195" s="87"/>
      <c r="CS195" s="87"/>
      <c r="CT195" s="87"/>
      <c r="CU195" s="87"/>
      <c r="CV195" s="87"/>
      <c r="CW195" s="87"/>
      <c r="CX195" s="87"/>
      <c r="CY195" s="87"/>
      <c r="CZ195" s="87"/>
    </row>
    <row r="196" spans="1:104" s="500" customFormat="1" ht="24" thickBot="1" x14ac:dyDescent="0.4">
      <c r="A196" s="1614">
        <v>22</v>
      </c>
      <c r="B196" s="1607"/>
      <c r="C196" s="1607"/>
      <c r="D196" s="1607"/>
      <c r="E196" s="1607"/>
      <c r="F196" s="1607"/>
      <c r="G196" s="1615" t="s">
        <v>38</v>
      </c>
      <c r="H196" s="1616"/>
      <c r="I196" s="1616"/>
      <c r="J196" s="1616"/>
      <c r="K196" s="1616"/>
      <c r="L196" s="1616"/>
      <c r="M196" s="1616"/>
      <c r="N196" s="1616"/>
      <c r="O196" s="1616"/>
      <c r="P196" s="1616"/>
      <c r="Q196" s="1616"/>
      <c r="R196" s="1616"/>
      <c r="S196" s="1616"/>
      <c r="T196" s="1616"/>
      <c r="U196" s="1616"/>
      <c r="V196" s="1616"/>
      <c r="W196" s="1616"/>
      <c r="X196" s="1616"/>
      <c r="Y196" s="1616"/>
      <c r="Z196" s="1616"/>
      <c r="AA196" s="1616"/>
      <c r="AB196" s="1616"/>
      <c r="AC196" s="1616"/>
      <c r="AD196" s="1616"/>
      <c r="AE196" s="1616"/>
      <c r="AF196" s="1617"/>
      <c r="AG196" s="1607" t="s">
        <v>39</v>
      </c>
      <c r="AH196" s="1607"/>
      <c r="AI196" s="1607"/>
      <c r="AJ196" s="1607"/>
      <c r="AK196" s="1607"/>
      <c r="AL196" s="1607"/>
      <c r="AM196" s="1607"/>
      <c r="AN196" s="1606" t="s">
        <v>39</v>
      </c>
      <c r="AO196" s="1606"/>
      <c r="AP196" s="1606"/>
      <c r="AQ196" s="1606"/>
      <c r="AR196" s="1606"/>
      <c r="AS196" s="1606"/>
      <c r="AT196" s="1606"/>
      <c r="AU196" s="1618" t="str">
        <f xml:space="preserve"> IF((ISBLANK(AN196)),AG196,AN196)</f>
        <v>Error</v>
      </c>
      <c r="AV196" s="1618"/>
      <c r="AW196" s="1618"/>
      <c r="AX196" s="1618"/>
      <c r="AY196" s="1618"/>
      <c r="AZ196" s="1618"/>
      <c r="BA196" s="1618"/>
      <c r="BB196" s="1618"/>
      <c r="BC196" s="1618"/>
      <c r="BD196" s="1619"/>
      <c r="BE196" s="1603"/>
      <c r="BF196" s="1277"/>
      <c r="BG196" s="1277"/>
      <c r="BH196" s="1277"/>
      <c r="BI196" s="1277"/>
      <c r="BJ196" s="1277"/>
      <c r="BK196" s="1277"/>
      <c r="BL196" s="127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c r="CI196" s="87"/>
      <c r="CJ196" s="87"/>
      <c r="CK196" s="87"/>
      <c r="CL196" s="87"/>
      <c r="CM196" s="87"/>
      <c r="CN196" s="87"/>
      <c r="CO196" s="87"/>
      <c r="CP196" s="87"/>
      <c r="CQ196" s="87"/>
      <c r="CR196" s="87"/>
      <c r="CS196" s="87"/>
      <c r="CT196" s="87"/>
      <c r="CU196" s="87"/>
      <c r="CV196" s="87"/>
      <c r="CW196" s="87"/>
      <c r="CX196" s="87"/>
      <c r="CY196" s="87"/>
      <c r="CZ196" s="87"/>
    </row>
    <row r="197" spans="1:104" s="500" customFormat="1" ht="24" thickBot="1" x14ac:dyDescent="0.4">
      <c r="A197" s="1628"/>
      <c r="B197" s="1624"/>
      <c r="C197" s="1624"/>
      <c r="D197" s="1624"/>
      <c r="E197" s="1624"/>
      <c r="F197" s="1624"/>
      <c r="G197" s="1624"/>
      <c r="H197" s="1624"/>
      <c r="I197" s="1624"/>
      <c r="J197" s="1624"/>
      <c r="K197" s="1624"/>
      <c r="L197" s="1624"/>
      <c r="M197" s="1624"/>
      <c r="N197" s="1624"/>
      <c r="O197" s="1624"/>
      <c r="P197" s="1624"/>
      <c r="Q197" s="1624"/>
      <c r="R197" s="1624"/>
      <c r="S197" s="1624"/>
      <c r="T197" s="1624"/>
      <c r="U197" s="1624"/>
      <c r="V197" s="1624"/>
      <c r="W197" s="1624"/>
      <c r="X197" s="1624"/>
      <c r="Y197" s="1624"/>
      <c r="Z197" s="1624"/>
      <c r="AA197" s="1624"/>
      <c r="AB197" s="1624"/>
      <c r="AC197" s="1624"/>
      <c r="AD197" s="1624"/>
      <c r="AE197" s="1624"/>
      <c r="AF197" s="1624"/>
      <c r="AG197" s="1624"/>
      <c r="AH197" s="1624"/>
      <c r="AI197" s="1624"/>
      <c r="AJ197" s="1624"/>
      <c r="AK197" s="1624"/>
      <c r="AL197" s="1624"/>
      <c r="AM197" s="1624"/>
      <c r="AN197" s="1624"/>
      <c r="AO197" s="1624"/>
      <c r="AP197" s="1624"/>
      <c r="AQ197" s="1624"/>
      <c r="AR197" s="1624"/>
      <c r="AS197" s="1624"/>
      <c r="AT197" s="1624"/>
      <c r="AU197" s="1624"/>
      <c r="AV197" s="1624"/>
      <c r="AW197" s="1624"/>
      <c r="AX197" s="1624"/>
      <c r="AY197" s="1624"/>
      <c r="AZ197" s="1624"/>
      <c r="BA197" s="1624"/>
      <c r="BB197" s="1624"/>
      <c r="BC197" s="1624"/>
      <c r="BD197" s="1629"/>
      <c r="BE197" s="1603"/>
      <c r="BF197" s="1277"/>
      <c r="BG197" s="1277"/>
      <c r="BH197" s="1277"/>
      <c r="BI197" s="1277"/>
      <c r="BJ197" s="1277"/>
      <c r="BK197" s="1277"/>
      <c r="BL197" s="127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c r="CI197" s="87"/>
      <c r="CJ197" s="87"/>
      <c r="CK197" s="87"/>
      <c r="CL197" s="87"/>
      <c r="CM197" s="87"/>
      <c r="CN197" s="87"/>
      <c r="CO197" s="87"/>
      <c r="CP197" s="87"/>
      <c r="CQ197" s="87"/>
      <c r="CR197" s="87"/>
      <c r="CS197" s="87"/>
      <c r="CT197" s="87"/>
      <c r="CU197" s="87"/>
      <c r="CV197" s="87"/>
      <c r="CW197" s="87"/>
      <c r="CX197" s="87"/>
      <c r="CY197" s="87"/>
      <c r="CZ197" s="87"/>
    </row>
    <row r="198" spans="1:104" s="500" customFormat="1" ht="23.25" x14ac:dyDescent="0.35">
      <c r="A198" s="1630"/>
      <c r="B198" s="1289"/>
      <c r="C198" s="1289"/>
      <c r="D198" s="1468"/>
      <c r="E198" s="1623" t="s">
        <v>98</v>
      </c>
      <c r="F198" s="1624"/>
      <c r="G198" s="1624"/>
      <c r="H198" s="1624"/>
      <c r="I198" s="1624"/>
      <c r="J198" s="1624"/>
      <c r="K198" s="1624"/>
      <c r="L198" s="1624"/>
      <c r="M198" s="1624"/>
      <c r="N198" s="1624"/>
      <c r="O198" s="1624"/>
      <c r="P198" s="1624"/>
      <c r="Q198" s="1624"/>
      <c r="R198" s="1624"/>
      <c r="S198" s="1624"/>
      <c r="T198" s="1624"/>
      <c r="U198" s="1624"/>
      <c r="V198" s="1624"/>
      <c r="W198" s="1624"/>
      <c r="X198" s="1624"/>
      <c r="Y198" s="1624"/>
      <c r="Z198" s="1624"/>
      <c r="AA198" s="1624"/>
      <c r="AB198" s="1624"/>
      <c r="AC198" s="1624"/>
      <c r="AD198" s="1624"/>
      <c r="AE198" s="1624"/>
      <c r="AF198" s="1624"/>
      <c r="AG198" s="1624"/>
      <c r="AH198" s="1624"/>
      <c r="AI198" s="1624"/>
      <c r="AJ198" s="1624"/>
      <c r="AK198" s="1624"/>
      <c r="AL198" s="1624"/>
      <c r="AM198" s="1624"/>
      <c r="AN198" s="1624"/>
      <c r="AO198" s="1624"/>
      <c r="AP198" s="1624"/>
      <c r="AQ198" s="1624"/>
      <c r="AR198" s="1624"/>
      <c r="AS198" s="1624"/>
      <c r="AT198" s="1624"/>
      <c r="AU198" s="1624"/>
      <c r="AV198" s="1624"/>
      <c r="AW198" s="1624"/>
      <c r="AX198" s="1624"/>
      <c r="AY198" s="1625"/>
      <c r="AZ198" s="1470"/>
      <c r="BA198" s="1289"/>
      <c r="BB198" s="1289"/>
      <c r="BC198" s="1289"/>
      <c r="BD198" s="1633"/>
      <c r="BE198" s="1603"/>
      <c r="BF198" s="1277"/>
      <c r="BG198" s="1277"/>
      <c r="BH198" s="1277"/>
      <c r="BI198" s="1277"/>
      <c r="BJ198" s="1277"/>
      <c r="BK198" s="1277"/>
      <c r="BL198" s="127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c r="CI198" s="87"/>
      <c r="CJ198" s="87"/>
      <c r="CK198" s="87"/>
      <c r="CL198" s="87"/>
      <c r="CM198" s="87"/>
      <c r="CN198" s="87"/>
      <c r="CO198" s="87"/>
      <c r="CP198" s="87"/>
      <c r="CQ198" s="87"/>
      <c r="CR198" s="87"/>
      <c r="CS198" s="87"/>
      <c r="CT198" s="87"/>
      <c r="CU198" s="87"/>
      <c r="CV198" s="87"/>
      <c r="CW198" s="87"/>
      <c r="CX198" s="87"/>
      <c r="CY198" s="87"/>
      <c r="CZ198" s="87"/>
    </row>
    <row r="199" spans="1:104" s="500" customFormat="1" ht="24" thickBot="1" x14ac:dyDescent="0.4">
      <c r="A199" s="1631"/>
      <c r="B199" s="1632"/>
      <c r="C199" s="1632"/>
      <c r="D199" s="1627"/>
      <c r="E199" s="1626">
        <v>1</v>
      </c>
      <c r="F199" s="1627"/>
      <c r="G199" s="1620" t="s">
        <v>100</v>
      </c>
      <c r="H199" s="1621"/>
      <c r="I199" s="1621"/>
      <c r="J199" s="1621"/>
      <c r="K199" s="1621"/>
      <c r="L199" s="1621"/>
      <c r="M199" s="1621"/>
      <c r="N199" s="1621"/>
      <c r="O199" s="1621"/>
      <c r="P199" s="1621"/>
      <c r="Q199" s="1621"/>
      <c r="R199" s="1621"/>
      <c r="S199" s="1621"/>
      <c r="T199" s="1621"/>
      <c r="U199" s="1621"/>
      <c r="V199" s="1621"/>
      <c r="W199" s="1621"/>
      <c r="X199" s="1621"/>
      <c r="Y199" s="1621"/>
      <c r="Z199" s="1621"/>
      <c r="AA199" s="1621"/>
      <c r="AB199" s="1621"/>
      <c r="AC199" s="1621"/>
      <c r="AD199" s="1621"/>
      <c r="AE199" s="1621"/>
      <c r="AF199" s="1621"/>
      <c r="AG199" s="1621"/>
      <c r="AH199" s="1621"/>
      <c r="AI199" s="1621"/>
      <c r="AJ199" s="1621"/>
      <c r="AK199" s="1621"/>
      <c r="AL199" s="1621"/>
      <c r="AM199" s="1621"/>
      <c r="AN199" s="1621"/>
      <c r="AO199" s="1621"/>
      <c r="AP199" s="1621"/>
      <c r="AQ199" s="1621"/>
      <c r="AR199" s="1621"/>
      <c r="AS199" s="1621"/>
      <c r="AT199" s="1621"/>
      <c r="AU199" s="1621"/>
      <c r="AV199" s="1621"/>
      <c r="AW199" s="1621"/>
      <c r="AX199" s="1621"/>
      <c r="AY199" s="1622"/>
      <c r="AZ199" s="1626"/>
      <c r="BA199" s="1632"/>
      <c r="BB199" s="1632"/>
      <c r="BC199" s="1632"/>
      <c r="BD199" s="1634"/>
      <c r="BE199" s="1603"/>
      <c r="BF199" s="1277"/>
      <c r="BG199" s="1277"/>
      <c r="BH199" s="1277"/>
      <c r="BI199" s="1277"/>
      <c r="BJ199" s="1277"/>
      <c r="BK199" s="1277"/>
      <c r="BL199" s="127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c r="CO199" s="87"/>
      <c r="CP199" s="87"/>
      <c r="CQ199" s="87"/>
      <c r="CR199" s="87"/>
      <c r="CS199" s="87"/>
      <c r="CT199" s="87"/>
      <c r="CU199" s="87"/>
      <c r="CV199" s="87"/>
      <c r="CW199" s="87"/>
      <c r="CX199" s="87"/>
      <c r="CY199" s="87"/>
      <c r="CZ199" s="87"/>
    </row>
    <row r="200" spans="1:104" s="500" customFormat="1" ht="21" thickTop="1" x14ac:dyDescent="0.3">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c r="CO200" s="87"/>
      <c r="CP200" s="87"/>
      <c r="CQ200" s="87"/>
      <c r="CR200" s="87"/>
      <c r="CS200" s="87"/>
      <c r="CT200" s="87"/>
      <c r="CU200" s="87"/>
      <c r="CV200" s="87"/>
      <c r="CW200" s="87"/>
      <c r="CX200" s="87"/>
      <c r="CY200" s="87"/>
      <c r="CZ200" s="87"/>
    </row>
    <row r="202" spans="1:104" ht="15.75" customHeight="1" x14ac:dyDescent="0.3">
      <c r="B202" s="1025"/>
      <c r="C202" s="1025"/>
      <c r="D202" s="1025"/>
      <c r="E202" s="1025"/>
      <c r="F202" s="1025"/>
      <c r="G202" s="1025"/>
      <c r="H202" s="1025"/>
      <c r="I202" s="1025"/>
      <c r="J202" s="1025"/>
      <c r="K202" s="1025"/>
      <c r="L202" s="1025"/>
      <c r="M202" s="1025"/>
      <c r="N202" s="1025"/>
      <c r="O202" s="1025"/>
      <c r="P202" s="1025"/>
      <c r="Q202" s="1025"/>
      <c r="R202" s="1025"/>
      <c r="S202" s="1025"/>
      <c r="T202" s="1025"/>
      <c r="U202" s="1025"/>
      <c r="V202" s="1025"/>
      <c r="W202" s="1025"/>
      <c r="X202" s="1025"/>
      <c r="Y202" s="1025"/>
      <c r="Z202" s="1025"/>
      <c r="AA202" s="1025"/>
      <c r="AB202" s="1025"/>
      <c r="AC202" s="1025"/>
      <c r="AD202" s="1025"/>
      <c r="AE202" s="1025"/>
      <c r="AF202" s="1025"/>
      <c r="AG202" s="1025"/>
      <c r="AH202" s="1025"/>
      <c r="AI202" s="1025"/>
      <c r="AJ202" s="1025"/>
      <c r="AK202" s="1025"/>
      <c r="AL202" s="1025"/>
      <c r="AM202" s="1025"/>
      <c r="AN202" s="1025"/>
      <c r="AO202" s="1025"/>
      <c r="AP202" s="1025"/>
      <c r="AQ202" s="1025"/>
      <c r="AR202" s="1025"/>
      <c r="AS202" s="1025"/>
      <c r="AT202" s="1025"/>
      <c r="AU202" s="1025"/>
      <c r="AV202" s="1025"/>
      <c r="AW202" s="1025"/>
      <c r="AX202" s="1025"/>
      <c r="AY202" s="1025"/>
      <c r="AZ202" s="1025"/>
      <c r="BA202" s="1025"/>
      <c r="BB202" s="1025"/>
      <c r="BC202" s="1025"/>
      <c r="BD202" s="1025"/>
      <c r="BE202" s="1025"/>
      <c r="BF202" s="1025"/>
      <c r="BG202" s="1025"/>
      <c r="BH202" s="1025"/>
      <c r="BI202" s="1025"/>
      <c r="BJ202" s="1025"/>
      <c r="BK202" s="1025"/>
      <c r="BL202" s="1025"/>
      <c r="BM202" s="1025"/>
      <c r="BN202" s="1025"/>
    </row>
    <row r="203" spans="1:104" ht="15.75" customHeight="1" x14ac:dyDescent="0.3">
      <c r="B203" s="1025"/>
      <c r="C203" s="1025"/>
      <c r="D203" s="1025"/>
      <c r="E203" s="1025"/>
      <c r="F203" s="1025"/>
      <c r="G203" s="1025"/>
      <c r="H203" s="1025"/>
      <c r="I203" s="1025"/>
      <c r="J203" s="1025"/>
      <c r="K203" s="1025"/>
      <c r="L203" s="1025"/>
      <c r="M203" s="1025"/>
      <c r="N203" s="1025"/>
      <c r="O203" s="1025"/>
      <c r="P203" s="1025"/>
      <c r="Q203" s="1025"/>
      <c r="R203" s="1025"/>
      <c r="S203" s="1025"/>
      <c r="T203" s="1025"/>
      <c r="U203" s="1025"/>
      <c r="V203" s="1025"/>
      <c r="W203" s="1025"/>
      <c r="X203" s="1025"/>
      <c r="Y203" s="1025"/>
      <c r="Z203" s="1025"/>
      <c r="AA203" s="1025"/>
      <c r="AB203" s="1025"/>
      <c r="AC203" s="1025"/>
      <c r="AD203" s="1025"/>
      <c r="AE203" s="1025"/>
      <c r="AF203" s="1025"/>
      <c r="AG203" s="1025"/>
      <c r="AH203" s="1025"/>
      <c r="AI203" s="1025"/>
      <c r="AJ203" s="1025"/>
      <c r="AK203" s="1025"/>
      <c r="AL203" s="1025"/>
      <c r="AM203" s="1025"/>
      <c r="AN203" s="1025"/>
      <c r="AO203" s="1025"/>
      <c r="AP203" s="1025"/>
      <c r="AQ203" s="1025"/>
      <c r="AR203" s="1025"/>
      <c r="AS203" s="1025"/>
      <c r="AT203" s="1025"/>
      <c r="AU203" s="1025"/>
      <c r="AV203" s="1025"/>
      <c r="AW203" s="1025"/>
      <c r="AX203" s="1025"/>
      <c r="AY203" s="1025"/>
      <c r="AZ203" s="1025"/>
      <c r="BA203" s="1025"/>
      <c r="BB203" s="1025"/>
      <c r="BC203" s="1025"/>
      <c r="BD203" s="1025"/>
      <c r="BE203" s="1025"/>
      <c r="BF203" s="1025"/>
      <c r="BG203" s="1025"/>
      <c r="BH203" s="1025"/>
      <c r="BI203" s="1025"/>
      <c r="BJ203" s="1025"/>
      <c r="BK203" s="1025"/>
      <c r="BL203" s="1025"/>
      <c r="BM203" s="1025"/>
      <c r="BN203" s="1025"/>
    </row>
    <row r="204" spans="1:104" ht="15.75" customHeight="1" x14ac:dyDescent="0.3">
      <c r="B204" s="1026"/>
      <c r="C204" s="1026"/>
      <c r="D204" s="1026"/>
      <c r="E204" s="1026"/>
      <c r="F204" s="1026"/>
      <c r="G204" s="1026"/>
      <c r="H204" s="1026"/>
      <c r="I204" s="1026"/>
      <c r="J204" s="1026"/>
      <c r="K204" s="1026"/>
      <c r="L204" s="1026"/>
      <c r="M204" s="1026"/>
      <c r="N204" s="1026"/>
      <c r="O204" s="1026"/>
      <c r="P204" s="1026"/>
      <c r="Q204" s="1026"/>
      <c r="R204" s="1026"/>
      <c r="S204" s="1026"/>
      <c r="T204" s="1026"/>
      <c r="U204" s="1026"/>
      <c r="V204" s="1026"/>
      <c r="W204" s="1026"/>
      <c r="X204" s="1026"/>
      <c r="Y204" s="1026"/>
      <c r="Z204" s="1026"/>
      <c r="AA204" s="1026"/>
      <c r="AB204" s="1026"/>
      <c r="AC204" s="1026"/>
      <c r="AD204" s="1026"/>
      <c r="AE204" s="1026"/>
      <c r="AF204" s="1026"/>
      <c r="AG204" s="1026"/>
      <c r="AH204" s="1026"/>
      <c r="AI204" s="1026"/>
      <c r="AJ204" s="1026"/>
      <c r="AK204" s="1026"/>
      <c r="AL204" s="1026"/>
      <c r="AM204" s="1026"/>
      <c r="AN204" s="1026"/>
      <c r="AO204" s="1026"/>
      <c r="AP204" s="1026"/>
      <c r="AQ204" s="1026"/>
      <c r="AR204" s="1026"/>
      <c r="AS204" s="1026"/>
      <c r="AT204" s="1026"/>
      <c r="AU204" s="1026"/>
      <c r="AV204" s="1026"/>
      <c r="AW204" s="1026"/>
      <c r="AX204" s="1026"/>
      <c r="AY204" s="1026"/>
      <c r="AZ204" s="1026"/>
      <c r="BA204" s="1026"/>
      <c r="BB204" s="1026"/>
      <c r="BC204" s="1026"/>
      <c r="BD204" s="1026"/>
      <c r="BE204" s="1026"/>
      <c r="BF204" s="1026"/>
      <c r="BG204" s="1026"/>
      <c r="BH204" s="1026"/>
      <c r="BI204" s="1026"/>
      <c r="BJ204" s="1026"/>
      <c r="BK204" s="1026"/>
      <c r="BL204" s="1026"/>
      <c r="BM204" s="1026"/>
      <c r="BN204" s="1026"/>
    </row>
    <row r="205" spans="1:104" ht="15.75" customHeight="1" x14ac:dyDescent="0.3">
      <c r="B205" s="1026"/>
      <c r="C205" s="1026"/>
      <c r="D205" s="1026"/>
      <c r="E205" s="1026"/>
      <c r="F205" s="1026"/>
      <c r="G205" s="1026"/>
      <c r="H205" s="1026"/>
      <c r="I205" s="1026"/>
      <c r="J205" s="1026"/>
      <c r="K205" s="1026"/>
      <c r="L205" s="1026"/>
      <c r="M205" s="1026"/>
      <c r="N205" s="1026"/>
      <c r="O205" s="1026"/>
      <c r="P205" s="1026"/>
      <c r="Q205" s="1026"/>
      <c r="R205" s="1026"/>
      <c r="S205" s="1026"/>
      <c r="T205" s="1026"/>
      <c r="U205" s="1026"/>
      <c r="V205" s="1026"/>
      <c r="W205" s="1026"/>
      <c r="X205" s="1026"/>
      <c r="Y205" s="1026"/>
      <c r="Z205" s="1026"/>
      <c r="AA205" s="1026"/>
      <c r="AB205" s="1026"/>
      <c r="AC205" s="1026"/>
      <c r="AD205" s="1026"/>
      <c r="AE205" s="1026"/>
      <c r="AF205" s="1026"/>
      <c r="AG205" s="1026"/>
      <c r="AH205" s="1026"/>
      <c r="AI205" s="1026"/>
      <c r="AJ205" s="1026"/>
      <c r="AK205" s="1026"/>
      <c r="AL205" s="1026"/>
      <c r="AM205" s="1026"/>
      <c r="AN205" s="1026"/>
      <c r="AO205" s="1026"/>
      <c r="AP205" s="1026"/>
      <c r="AQ205" s="1026"/>
      <c r="AR205" s="1026"/>
      <c r="AS205" s="1026"/>
      <c r="AT205" s="1026"/>
      <c r="AU205" s="1026"/>
      <c r="AV205" s="1026"/>
      <c r="AW205" s="1026"/>
      <c r="AX205" s="1026"/>
      <c r="AY205" s="1026"/>
      <c r="AZ205" s="1026"/>
      <c r="BA205" s="1026"/>
      <c r="BB205" s="1026"/>
      <c r="BC205" s="1026"/>
      <c r="BD205" s="1026"/>
      <c r="BE205" s="1026"/>
      <c r="BF205" s="1026"/>
      <c r="BG205" s="1026"/>
      <c r="BH205" s="1026"/>
      <c r="BI205" s="1026"/>
      <c r="BJ205" s="1026"/>
      <c r="BK205" s="1026"/>
      <c r="BL205" s="1026"/>
      <c r="BM205" s="1026"/>
      <c r="BN205" s="1026"/>
    </row>
    <row r="206" spans="1:104" ht="15.75" customHeight="1" x14ac:dyDescent="0.3">
      <c r="B206" s="1026"/>
      <c r="C206" s="1026"/>
      <c r="D206" s="1026"/>
      <c r="E206" s="1026"/>
      <c r="F206" s="1026"/>
      <c r="G206" s="1026"/>
      <c r="H206" s="1026"/>
      <c r="I206" s="1026"/>
      <c r="J206" s="1026"/>
      <c r="K206" s="1026"/>
      <c r="L206" s="1026"/>
      <c r="M206" s="1026"/>
      <c r="N206" s="1026"/>
      <c r="O206" s="1026"/>
      <c r="P206" s="1026"/>
      <c r="Q206" s="1026"/>
      <c r="R206" s="1026"/>
      <c r="S206" s="1026"/>
      <c r="T206" s="1026"/>
      <c r="U206" s="1026"/>
      <c r="V206" s="1026"/>
      <c r="W206" s="1026"/>
      <c r="X206" s="1026"/>
      <c r="Y206" s="1026"/>
      <c r="Z206" s="1026"/>
      <c r="AA206" s="1026"/>
      <c r="AB206" s="1026"/>
      <c r="AC206" s="1026"/>
      <c r="AD206" s="1026"/>
      <c r="AE206" s="1026"/>
      <c r="AF206" s="1026"/>
      <c r="AG206" s="1026"/>
      <c r="AH206" s="1026"/>
      <c r="AI206" s="1026"/>
      <c r="AJ206" s="1026"/>
      <c r="AK206" s="1026"/>
      <c r="AL206" s="1026"/>
      <c r="AM206" s="1026"/>
      <c r="AN206" s="1026"/>
      <c r="AO206" s="1026"/>
      <c r="AP206" s="1026"/>
      <c r="AQ206" s="1026"/>
      <c r="AR206" s="1026"/>
      <c r="AS206" s="1026"/>
      <c r="AT206" s="1026"/>
      <c r="AU206" s="1026"/>
      <c r="AV206" s="1026"/>
      <c r="AW206" s="1026"/>
      <c r="AX206" s="1026"/>
      <c r="AY206" s="1026"/>
      <c r="AZ206" s="1026"/>
      <c r="BA206" s="1026"/>
      <c r="BB206" s="1026"/>
      <c r="BC206" s="1026"/>
      <c r="BD206" s="1026"/>
      <c r="BE206" s="1026"/>
      <c r="BF206" s="1026"/>
      <c r="BG206" s="1026"/>
      <c r="BH206" s="1026"/>
      <c r="BI206" s="1026"/>
      <c r="BJ206" s="1026"/>
      <c r="BK206" s="1026"/>
      <c r="BL206" s="1026"/>
      <c r="BM206" s="1026"/>
      <c r="BN206" s="1026"/>
    </row>
    <row r="207" spans="1:104" ht="15.75" customHeight="1" x14ac:dyDescent="0.3">
      <c r="B207" s="1026"/>
      <c r="C207" s="1026"/>
      <c r="D207" s="1026"/>
      <c r="E207" s="1026"/>
      <c r="F207" s="1026"/>
      <c r="G207" s="1026"/>
      <c r="H207" s="1026"/>
      <c r="I207" s="1026"/>
      <c r="J207" s="1026"/>
      <c r="K207" s="1026"/>
      <c r="L207" s="1026"/>
      <c r="M207" s="1026"/>
      <c r="N207" s="1026"/>
      <c r="O207" s="1026"/>
      <c r="P207" s="1026"/>
      <c r="Q207" s="1026"/>
      <c r="R207" s="1026"/>
      <c r="S207" s="1026"/>
      <c r="T207" s="1026"/>
      <c r="U207" s="1026"/>
      <c r="V207" s="1026"/>
      <c r="W207" s="1026"/>
      <c r="X207" s="1026"/>
      <c r="Y207" s="1026"/>
      <c r="Z207" s="1026"/>
      <c r="AA207" s="1026"/>
      <c r="AB207" s="1026"/>
      <c r="AC207" s="1026"/>
      <c r="AD207" s="1026"/>
      <c r="AE207" s="1026"/>
      <c r="AF207" s="1026"/>
      <c r="AG207" s="1026"/>
      <c r="AH207" s="1026"/>
      <c r="AI207" s="1026"/>
      <c r="AJ207" s="1026"/>
      <c r="AK207" s="1026"/>
      <c r="AL207" s="1026"/>
      <c r="AM207" s="1026"/>
      <c r="AN207" s="1026"/>
      <c r="AO207" s="1026"/>
      <c r="AP207" s="1026"/>
      <c r="AQ207" s="1026"/>
      <c r="AR207" s="1026"/>
      <c r="AS207" s="1026"/>
      <c r="AT207" s="1026"/>
      <c r="AU207" s="1026"/>
      <c r="AV207" s="1026"/>
      <c r="AW207" s="1026"/>
      <c r="AX207" s="1026"/>
      <c r="AY207" s="1026"/>
      <c r="AZ207" s="1026"/>
      <c r="BA207" s="1026"/>
      <c r="BB207" s="1026"/>
      <c r="BC207" s="1026"/>
      <c r="BD207" s="1026"/>
      <c r="BE207" s="1026"/>
      <c r="BF207" s="1026"/>
      <c r="BG207" s="1026"/>
      <c r="BH207" s="1026"/>
      <c r="BI207" s="1026"/>
      <c r="BJ207" s="1026"/>
      <c r="BK207" s="1026"/>
      <c r="BL207" s="1026"/>
      <c r="BM207" s="1026"/>
      <c r="BN207" s="1026"/>
    </row>
    <row r="208" spans="1:104" ht="15.75" customHeight="1" x14ac:dyDescent="0.3">
      <c r="B208" s="1026"/>
      <c r="C208" s="1026"/>
      <c r="D208" s="1026"/>
      <c r="E208" s="1026"/>
      <c r="F208" s="1026"/>
      <c r="G208" s="1026"/>
      <c r="H208" s="1026"/>
      <c r="I208" s="1026"/>
      <c r="J208" s="1026"/>
      <c r="K208" s="1026"/>
      <c r="L208" s="1026"/>
      <c r="M208" s="1026"/>
      <c r="N208" s="1026"/>
      <c r="O208" s="1026"/>
      <c r="P208" s="1026"/>
      <c r="Q208" s="1026"/>
      <c r="R208" s="1026"/>
      <c r="S208" s="1026"/>
      <c r="T208" s="1026"/>
      <c r="U208" s="1026"/>
      <c r="V208" s="1026"/>
      <c r="W208" s="1026"/>
      <c r="X208" s="1026"/>
      <c r="Y208" s="1026"/>
      <c r="Z208" s="1026"/>
      <c r="AA208" s="1026"/>
      <c r="AB208" s="1026"/>
      <c r="AC208" s="1026"/>
      <c r="AD208" s="1026"/>
      <c r="AE208" s="1026"/>
      <c r="AF208" s="1026"/>
      <c r="AG208" s="1026"/>
      <c r="AH208" s="1026"/>
      <c r="AI208" s="1026"/>
      <c r="AJ208" s="1026"/>
      <c r="AK208" s="1026"/>
      <c r="AL208" s="1026"/>
      <c r="AM208" s="1026"/>
      <c r="AN208" s="1026"/>
      <c r="AO208" s="1026"/>
      <c r="AP208" s="1026"/>
      <c r="AQ208" s="1026"/>
      <c r="AR208" s="1026"/>
      <c r="AS208" s="1026"/>
      <c r="AT208" s="1026"/>
      <c r="AU208" s="1026"/>
      <c r="AV208" s="1026"/>
      <c r="AW208" s="1026"/>
      <c r="AX208" s="1026"/>
      <c r="AY208" s="1026"/>
      <c r="AZ208" s="1026"/>
      <c r="BA208" s="1026"/>
      <c r="BB208" s="1026"/>
      <c r="BC208" s="1026"/>
      <c r="BD208" s="1026"/>
      <c r="BE208" s="1026"/>
      <c r="BF208" s="1026"/>
      <c r="BG208" s="1026"/>
      <c r="BH208" s="1026"/>
      <c r="BI208" s="1026"/>
      <c r="BJ208" s="1026"/>
      <c r="BK208" s="1026"/>
      <c r="BL208" s="1026"/>
      <c r="BM208" s="1026"/>
      <c r="BN208" s="1026"/>
    </row>
    <row r="209" spans="2:66" ht="15.75" customHeight="1" x14ac:dyDescent="0.3">
      <c r="B209" s="1026"/>
      <c r="C209" s="1026"/>
      <c r="D209" s="1026"/>
      <c r="E209" s="1026"/>
      <c r="F209" s="1026"/>
      <c r="G209" s="1026"/>
      <c r="H209" s="1026"/>
      <c r="I209" s="1026"/>
      <c r="J209" s="1026"/>
      <c r="K209" s="1026"/>
      <c r="L209" s="1026"/>
      <c r="M209" s="1026"/>
      <c r="N209" s="1026"/>
      <c r="O209" s="1026"/>
      <c r="P209" s="1026"/>
      <c r="Q209" s="1026"/>
      <c r="R209" s="1026"/>
      <c r="S209" s="1026"/>
      <c r="T209" s="1026"/>
      <c r="U209" s="1026"/>
      <c r="V209" s="1026"/>
      <c r="W209" s="1026"/>
      <c r="X209" s="1026"/>
      <c r="Y209" s="1026"/>
      <c r="Z209" s="1026"/>
      <c r="AA209" s="1026"/>
      <c r="AB209" s="1026"/>
      <c r="AC209" s="1026"/>
      <c r="AD209" s="1026"/>
      <c r="AE209" s="1026"/>
      <c r="AF209" s="1026"/>
      <c r="AG209" s="1026"/>
      <c r="AH209" s="1026"/>
      <c r="AI209" s="1026"/>
      <c r="AJ209" s="1026"/>
      <c r="AK209" s="1026"/>
      <c r="AL209" s="1026"/>
      <c r="AM209" s="1026"/>
      <c r="AN209" s="1026"/>
      <c r="AO209" s="1026"/>
      <c r="AP209" s="1026"/>
      <c r="AQ209" s="1026"/>
      <c r="AR209" s="1026"/>
      <c r="AS209" s="1026"/>
      <c r="AT209" s="1026"/>
      <c r="AU209" s="1026"/>
      <c r="AV209" s="1026"/>
      <c r="AW209" s="1026"/>
      <c r="AX209" s="1026"/>
      <c r="AY209" s="1026"/>
      <c r="AZ209" s="1026"/>
      <c r="BA209" s="1026"/>
      <c r="BB209" s="1026"/>
      <c r="BC209" s="1026"/>
      <c r="BD209" s="1026"/>
      <c r="BE209" s="1026"/>
      <c r="BF209" s="1026"/>
      <c r="BG209" s="1026"/>
      <c r="BH209" s="1026"/>
      <c r="BI209" s="1026"/>
      <c r="BJ209" s="1026"/>
      <c r="BK209" s="1026"/>
      <c r="BL209" s="1026"/>
      <c r="BM209" s="1026"/>
      <c r="BN209" s="1026"/>
    </row>
    <row r="210" spans="2:66" ht="15.75" customHeight="1" x14ac:dyDescent="0.3">
      <c r="B210" s="1026"/>
      <c r="C210" s="1026"/>
      <c r="D210" s="1026"/>
      <c r="E210" s="1026"/>
      <c r="F210" s="1026"/>
      <c r="G210" s="1026"/>
      <c r="H210" s="1026"/>
      <c r="I210" s="1026"/>
      <c r="J210" s="1026"/>
      <c r="K210" s="1026"/>
      <c r="L210" s="1026"/>
      <c r="M210" s="1026"/>
      <c r="N210" s="1026"/>
      <c r="O210" s="1026"/>
      <c r="P210" s="1026"/>
      <c r="Q210" s="1026"/>
      <c r="R210" s="1026"/>
      <c r="S210" s="1026"/>
      <c r="T210" s="1026"/>
      <c r="U210" s="1026"/>
      <c r="V210" s="1026"/>
      <c r="W210" s="1026"/>
      <c r="X210" s="1026"/>
      <c r="Y210" s="1026"/>
      <c r="Z210" s="1026"/>
      <c r="AA210" s="1026"/>
      <c r="AB210" s="1026"/>
      <c r="AC210" s="1026"/>
      <c r="AD210" s="1026"/>
      <c r="AE210" s="1026"/>
      <c r="AF210" s="1026"/>
      <c r="AG210" s="1026"/>
      <c r="AH210" s="1026"/>
      <c r="AI210" s="1026"/>
      <c r="AJ210" s="1026"/>
      <c r="AK210" s="1026"/>
      <c r="AL210" s="1026"/>
      <c r="AM210" s="1026"/>
      <c r="AN210" s="1026"/>
      <c r="AO210" s="1026"/>
      <c r="AP210" s="1026"/>
      <c r="AQ210" s="1026"/>
      <c r="AR210" s="1026"/>
      <c r="AS210" s="1026"/>
      <c r="AT210" s="1026"/>
      <c r="AU210" s="1026"/>
      <c r="AV210" s="1026"/>
      <c r="AW210" s="1026"/>
      <c r="AX210" s="1026"/>
      <c r="AY210" s="1026"/>
      <c r="AZ210" s="1026"/>
      <c r="BA210" s="1026"/>
      <c r="BB210" s="1026"/>
      <c r="BC210" s="1026"/>
      <c r="BD210" s="1026"/>
      <c r="BE210" s="1026"/>
      <c r="BF210" s="1026"/>
      <c r="BG210" s="1026"/>
      <c r="BH210" s="1026"/>
      <c r="BI210" s="1026"/>
      <c r="BJ210" s="1026"/>
      <c r="BK210" s="1026"/>
      <c r="BL210" s="1026"/>
      <c r="BM210" s="1026"/>
      <c r="BN210" s="1026"/>
    </row>
    <row r="211" spans="2:66" ht="15.75" customHeight="1" x14ac:dyDescent="0.3">
      <c r="B211" s="1026"/>
      <c r="C211" s="1026"/>
      <c r="D211" s="1026"/>
      <c r="E211" s="1026"/>
      <c r="F211" s="1026"/>
      <c r="G211" s="1026"/>
      <c r="H211" s="1026"/>
      <c r="I211" s="1026"/>
      <c r="J211" s="1026"/>
      <c r="K211" s="1026"/>
      <c r="L211" s="1026"/>
      <c r="M211" s="1026"/>
      <c r="N211" s="1026"/>
      <c r="O211" s="1026"/>
      <c r="P211" s="1026"/>
      <c r="Q211" s="1026"/>
      <c r="R211" s="1026"/>
      <c r="S211" s="1026"/>
      <c r="T211" s="1026"/>
      <c r="U211" s="1026"/>
      <c r="V211" s="1026"/>
      <c r="W211" s="1026"/>
      <c r="X211" s="1026"/>
      <c r="Y211" s="1026"/>
      <c r="Z211" s="1026"/>
      <c r="AA211" s="1026"/>
      <c r="AB211" s="1026"/>
      <c r="AC211" s="1026"/>
      <c r="AD211" s="1026"/>
      <c r="AE211" s="1026"/>
      <c r="AF211" s="1026"/>
      <c r="AG211" s="1026"/>
      <c r="AH211" s="1026"/>
      <c r="AI211" s="1026"/>
      <c r="AJ211" s="1026"/>
      <c r="AK211" s="1026"/>
      <c r="AL211" s="1026"/>
      <c r="AM211" s="1026"/>
      <c r="AN211" s="1026"/>
      <c r="AO211" s="1026"/>
      <c r="AP211" s="1026"/>
      <c r="AQ211" s="1026"/>
      <c r="AR211" s="1026"/>
      <c r="AS211" s="1026"/>
      <c r="AT211" s="1026"/>
      <c r="AU211" s="1026"/>
      <c r="AV211" s="1026"/>
      <c r="AW211" s="1026"/>
      <c r="AX211" s="1026"/>
      <c r="AY211" s="1026"/>
      <c r="AZ211" s="1026"/>
      <c r="BA211" s="1026"/>
      <c r="BB211" s="1026"/>
      <c r="BC211" s="1026"/>
      <c r="BD211" s="1026"/>
      <c r="BE211" s="1026"/>
      <c r="BF211" s="1026"/>
      <c r="BG211" s="1026"/>
      <c r="BH211" s="1026"/>
      <c r="BI211" s="1026"/>
      <c r="BJ211" s="1026"/>
      <c r="BK211" s="1026"/>
      <c r="BL211" s="1026"/>
      <c r="BM211" s="1026"/>
      <c r="BN211" s="1026"/>
    </row>
    <row r="212" spans="2:66" ht="15.75" customHeight="1" x14ac:dyDescent="0.3">
      <c r="B212" s="1026"/>
      <c r="C212" s="1026"/>
      <c r="D212" s="1026"/>
      <c r="E212" s="1026"/>
      <c r="F212" s="1026"/>
      <c r="G212" s="1026"/>
      <c r="H212" s="1026"/>
      <c r="I212" s="1026"/>
      <c r="J212" s="1026"/>
      <c r="K212" s="1026"/>
      <c r="L212" s="1026"/>
      <c r="M212" s="1026"/>
      <c r="N212" s="1026"/>
      <c r="O212" s="1026"/>
      <c r="P212" s="1026"/>
      <c r="Q212" s="1026"/>
      <c r="R212" s="1026"/>
      <c r="S212" s="1026"/>
      <c r="T212" s="1026"/>
      <c r="U212" s="1026"/>
      <c r="V212" s="1026"/>
      <c r="W212" s="1026"/>
      <c r="X212" s="1026"/>
      <c r="Y212" s="1026"/>
      <c r="Z212" s="1026"/>
      <c r="AA212" s="1026"/>
      <c r="AB212" s="1026"/>
      <c r="AC212" s="1026"/>
      <c r="AD212" s="1026"/>
      <c r="AE212" s="1026"/>
      <c r="AF212" s="1026"/>
      <c r="AG212" s="1026"/>
      <c r="AH212" s="1026"/>
      <c r="AI212" s="1026"/>
      <c r="AJ212" s="1026"/>
      <c r="AK212" s="1026"/>
      <c r="AL212" s="1026"/>
      <c r="AM212" s="1026"/>
      <c r="AN212" s="1026"/>
      <c r="AO212" s="1026"/>
      <c r="AP212" s="1026"/>
      <c r="AQ212" s="1026"/>
      <c r="AR212" s="1026"/>
      <c r="AS212" s="1026"/>
      <c r="AT212" s="1026"/>
      <c r="AU212" s="1026"/>
      <c r="AV212" s="1026"/>
      <c r="AW212" s="1026"/>
      <c r="AX212" s="1026"/>
      <c r="AY212" s="1026"/>
      <c r="AZ212" s="1026"/>
      <c r="BA212" s="1026"/>
      <c r="BB212" s="1026"/>
      <c r="BC212" s="1026"/>
      <c r="BD212" s="1026"/>
      <c r="BE212" s="1026"/>
      <c r="BF212" s="1026"/>
      <c r="BG212" s="1026"/>
      <c r="BH212" s="1026"/>
      <c r="BI212" s="1026"/>
      <c r="BJ212" s="1026"/>
      <c r="BK212" s="1026"/>
      <c r="BL212" s="1026"/>
      <c r="BM212" s="1026"/>
      <c r="BN212" s="1026"/>
    </row>
    <row r="213" spans="2:66" ht="15.75" customHeight="1" x14ac:dyDescent="0.3">
      <c r="B213" s="1026"/>
      <c r="C213" s="1026"/>
      <c r="D213" s="1026"/>
      <c r="E213" s="1026"/>
      <c r="F213" s="1026"/>
      <c r="G213" s="1026"/>
      <c r="H213" s="1026"/>
      <c r="I213" s="1026"/>
      <c r="J213" s="1026"/>
      <c r="K213" s="1026"/>
      <c r="L213" s="1026"/>
      <c r="M213" s="1026"/>
      <c r="N213" s="1026"/>
      <c r="O213" s="1026"/>
      <c r="P213" s="1026"/>
      <c r="Q213" s="1026"/>
      <c r="R213" s="1026"/>
      <c r="S213" s="1026"/>
      <c r="T213" s="1026"/>
      <c r="U213" s="1026"/>
      <c r="V213" s="1026"/>
      <c r="W213" s="1026"/>
      <c r="X213" s="1026"/>
      <c r="Y213" s="1026"/>
      <c r="Z213" s="1026"/>
      <c r="AA213" s="1026"/>
      <c r="AB213" s="1026"/>
      <c r="AC213" s="1026"/>
      <c r="AD213" s="1026"/>
      <c r="AE213" s="1026"/>
      <c r="AF213" s="1026"/>
      <c r="AG213" s="1026"/>
      <c r="AH213" s="1026"/>
      <c r="AI213" s="1026"/>
      <c r="AJ213" s="1026"/>
      <c r="AK213" s="1026"/>
      <c r="AL213" s="1026"/>
      <c r="AM213" s="1026"/>
      <c r="AN213" s="1026"/>
      <c r="AO213" s="1026"/>
      <c r="AP213" s="1026"/>
      <c r="AQ213" s="1026"/>
      <c r="AR213" s="1026"/>
      <c r="AS213" s="1026"/>
      <c r="AT213" s="1026"/>
      <c r="AU213" s="1026"/>
      <c r="AV213" s="1026"/>
      <c r="AW213" s="1026"/>
      <c r="AX213" s="1026"/>
      <c r="AY213" s="1026"/>
      <c r="AZ213" s="1026"/>
      <c r="BA213" s="1026"/>
      <c r="BB213" s="1026"/>
      <c r="BC213" s="1026"/>
      <c r="BD213" s="1026"/>
      <c r="BE213" s="1026"/>
      <c r="BF213" s="1026"/>
      <c r="BG213" s="1026"/>
      <c r="BH213" s="1026"/>
      <c r="BI213" s="1026"/>
      <c r="BJ213" s="1026"/>
      <c r="BK213" s="1026"/>
      <c r="BL213" s="1026"/>
      <c r="BM213" s="1026"/>
      <c r="BN213" s="1026"/>
    </row>
    <row r="214" spans="2:66" ht="15.75" customHeight="1" x14ac:dyDescent="0.3">
      <c r="B214" s="1026"/>
      <c r="C214" s="1026"/>
      <c r="D214" s="1026"/>
      <c r="E214" s="1026"/>
      <c r="F214" s="1026"/>
      <c r="G214" s="1026"/>
      <c r="H214" s="1026"/>
      <c r="I214" s="1026"/>
      <c r="J214" s="1026"/>
      <c r="K214" s="1026"/>
      <c r="L214" s="1026"/>
      <c r="M214" s="1026"/>
      <c r="N214" s="1026"/>
      <c r="O214" s="1026"/>
      <c r="P214" s="1026"/>
      <c r="Q214" s="1026"/>
      <c r="R214" s="1026"/>
      <c r="S214" s="1026"/>
      <c r="T214" s="1026"/>
      <c r="U214" s="1026"/>
      <c r="V214" s="1026"/>
      <c r="W214" s="1026"/>
      <c r="X214" s="1026"/>
      <c r="Y214" s="1026"/>
      <c r="Z214" s="1026"/>
      <c r="AA214" s="1026"/>
      <c r="AB214" s="1026"/>
      <c r="AC214" s="1026"/>
      <c r="AD214" s="1026"/>
      <c r="AE214" s="1026"/>
      <c r="AF214" s="1026"/>
      <c r="AG214" s="1026"/>
      <c r="AH214" s="1026"/>
      <c r="AI214" s="1026"/>
      <c r="AJ214" s="1026"/>
      <c r="AK214" s="1026"/>
      <c r="AL214" s="1026"/>
      <c r="AM214" s="1026"/>
      <c r="AN214" s="1026"/>
      <c r="AO214" s="1026"/>
      <c r="AP214" s="1026"/>
      <c r="AQ214" s="1026"/>
      <c r="AR214" s="1026"/>
      <c r="AS214" s="1026"/>
      <c r="AT214" s="1026"/>
      <c r="AU214" s="1026"/>
      <c r="AV214" s="1026"/>
      <c r="AW214" s="1026"/>
      <c r="AX214" s="1026"/>
      <c r="AY214" s="1026"/>
      <c r="AZ214" s="1026"/>
      <c r="BA214" s="1026"/>
      <c r="BB214" s="1026"/>
      <c r="BC214" s="1026"/>
      <c r="BD214" s="1026"/>
      <c r="BE214" s="1026"/>
      <c r="BF214" s="1026"/>
      <c r="BG214" s="1026"/>
      <c r="BH214" s="1026"/>
      <c r="BI214" s="1026"/>
      <c r="BJ214" s="1026"/>
      <c r="BK214" s="1026"/>
      <c r="BL214" s="1026"/>
      <c r="BM214" s="1026"/>
      <c r="BN214" s="1026"/>
    </row>
    <row r="215" spans="2:66" ht="15.75" customHeight="1" x14ac:dyDescent="0.3">
      <c r="B215" s="1026"/>
      <c r="C215" s="1026"/>
      <c r="D215" s="1026"/>
      <c r="E215" s="1026"/>
      <c r="F215" s="1026"/>
      <c r="G215" s="1026"/>
      <c r="H215" s="1026"/>
      <c r="I215" s="1026"/>
      <c r="J215" s="1026"/>
      <c r="K215" s="1026"/>
      <c r="L215" s="1026"/>
      <c r="M215" s="1026"/>
      <c r="N215" s="1026"/>
      <c r="O215" s="1026"/>
      <c r="P215" s="1026"/>
      <c r="Q215" s="1026"/>
      <c r="R215" s="1026"/>
      <c r="S215" s="1026"/>
      <c r="T215" s="1026"/>
      <c r="U215" s="1026"/>
      <c r="V215" s="1026"/>
      <c r="W215" s="1026"/>
      <c r="X215" s="1026"/>
      <c r="Y215" s="1026"/>
      <c r="Z215" s="1026"/>
      <c r="AA215" s="1026"/>
      <c r="AB215" s="1026"/>
      <c r="AC215" s="1026"/>
      <c r="AD215" s="1026"/>
      <c r="AE215" s="1026"/>
      <c r="AF215" s="1026"/>
      <c r="AG215" s="1026"/>
      <c r="AH215" s="1026"/>
      <c r="AI215" s="1026"/>
      <c r="AJ215" s="1026"/>
      <c r="AK215" s="1026"/>
      <c r="AL215" s="1026"/>
      <c r="AM215" s="1026"/>
      <c r="AN215" s="1026"/>
      <c r="AO215" s="1026"/>
      <c r="AP215" s="1026"/>
      <c r="AQ215" s="1026"/>
      <c r="AR215" s="1026"/>
      <c r="AS215" s="1026"/>
      <c r="AT215" s="1026"/>
      <c r="AU215" s="1026"/>
      <c r="AV215" s="1026"/>
      <c r="AW215" s="1026"/>
      <c r="AX215" s="1026"/>
      <c r="AY215" s="1026"/>
      <c r="AZ215" s="1026"/>
      <c r="BA215" s="1026"/>
      <c r="BB215" s="1026"/>
      <c r="BC215" s="1026"/>
      <c r="BD215" s="1026"/>
      <c r="BE215" s="1026"/>
      <c r="BF215" s="1026"/>
      <c r="BG215" s="1026"/>
      <c r="BH215" s="1026"/>
      <c r="BI215" s="1026"/>
      <c r="BJ215" s="1026"/>
      <c r="BK215" s="1026"/>
      <c r="BL215" s="1026"/>
      <c r="BM215" s="1026"/>
      <c r="BN215" s="1026"/>
    </row>
    <row r="216" spans="2:66" ht="15.75" customHeight="1" x14ac:dyDescent="0.3">
      <c r="B216" s="1026"/>
      <c r="C216" s="1026"/>
      <c r="D216" s="1026"/>
      <c r="E216" s="1026"/>
      <c r="F216" s="1026"/>
      <c r="G216" s="1026"/>
      <c r="H216" s="1026"/>
      <c r="I216" s="1026"/>
      <c r="J216" s="1026"/>
      <c r="K216" s="1026"/>
      <c r="L216" s="1026"/>
      <c r="M216" s="1026"/>
      <c r="N216" s="1026"/>
      <c r="O216" s="1026"/>
      <c r="P216" s="1026"/>
      <c r="Q216" s="1026"/>
      <c r="R216" s="1026"/>
      <c r="S216" s="1026"/>
      <c r="T216" s="1026"/>
      <c r="U216" s="1026"/>
      <c r="V216" s="1026"/>
      <c r="W216" s="1026"/>
      <c r="X216" s="1026"/>
      <c r="Y216" s="1026"/>
      <c r="Z216" s="1026"/>
      <c r="AA216" s="1026"/>
      <c r="AB216" s="1026"/>
      <c r="AC216" s="1026"/>
      <c r="AD216" s="1026"/>
      <c r="AE216" s="1026"/>
      <c r="AF216" s="1026"/>
      <c r="AG216" s="1026"/>
      <c r="AH216" s="1026"/>
      <c r="AI216" s="1026"/>
      <c r="AJ216" s="1026"/>
      <c r="AK216" s="1026"/>
      <c r="AL216" s="1026"/>
      <c r="AM216" s="1026"/>
      <c r="AN216" s="1026"/>
      <c r="AO216" s="1026"/>
      <c r="AP216" s="1026"/>
      <c r="AQ216" s="1026"/>
      <c r="AR216" s="1026"/>
      <c r="AS216" s="1026"/>
      <c r="AT216" s="1026"/>
      <c r="AU216" s="1026"/>
      <c r="AV216" s="1026"/>
      <c r="AW216" s="1026"/>
      <c r="AX216" s="1026"/>
      <c r="AY216" s="1026"/>
      <c r="AZ216" s="1026"/>
      <c r="BA216" s="1026"/>
      <c r="BB216" s="1026"/>
      <c r="BC216" s="1026"/>
      <c r="BD216" s="1026"/>
      <c r="BE216" s="1026"/>
      <c r="BF216" s="1026"/>
      <c r="BG216" s="1026"/>
      <c r="BH216" s="1026"/>
      <c r="BI216" s="1026"/>
      <c r="BJ216" s="1026"/>
      <c r="BK216" s="1026"/>
      <c r="BL216" s="1026"/>
      <c r="BM216" s="1026"/>
      <c r="BN216" s="1026"/>
    </row>
    <row r="217" spans="2:66" ht="15.75" customHeight="1" x14ac:dyDescent="0.3">
      <c r="B217" s="1026"/>
      <c r="C217" s="1026"/>
      <c r="D217" s="1026"/>
      <c r="E217" s="1026"/>
      <c r="F217" s="1026"/>
      <c r="G217" s="1026"/>
      <c r="H217" s="1026"/>
      <c r="I217" s="1026"/>
      <c r="J217" s="1026"/>
      <c r="K217" s="1026"/>
      <c r="L217" s="1026"/>
      <c r="M217" s="1026"/>
      <c r="N217" s="1026"/>
      <c r="O217" s="1026"/>
      <c r="P217" s="1026"/>
      <c r="Q217" s="1026"/>
      <c r="R217" s="1026"/>
      <c r="S217" s="1026"/>
      <c r="T217" s="1026"/>
      <c r="U217" s="1026"/>
      <c r="V217" s="1026"/>
      <c r="W217" s="1026"/>
      <c r="X217" s="1026"/>
      <c r="Y217" s="1026"/>
      <c r="Z217" s="1026"/>
      <c r="AA217" s="1026"/>
      <c r="AB217" s="1026"/>
      <c r="AC217" s="1026"/>
      <c r="AD217" s="1026"/>
      <c r="AE217" s="1026"/>
      <c r="AF217" s="1026"/>
      <c r="AG217" s="1026"/>
      <c r="AH217" s="1026"/>
      <c r="AI217" s="1026"/>
      <c r="AJ217" s="1026"/>
      <c r="AK217" s="1026"/>
      <c r="AL217" s="1026"/>
      <c r="AM217" s="1026"/>
      <c r="AN217" s="1026"/>
      <c r="AO217" s="1026"/>
      <c r="AP217" s="1026"/>
      <c r="AQ217" s="1026"/>
      <c r="AR217" s="1026"/>
      <c r="AS217" s="1026"/>
      <c r="AT217" s="1026"/>
      <c r="AU217" s="1026"/>
      <c r="AV217" s="1026"/>
      <c r="AW217" s="1026"/>
      <c r="AX217" s="1026"/>
      <c r="AY217" s="1026"/>
      <c r="AZ217" s="1026"/>
      <c r="BA217" s="1026"/>
      <c r="BB217" s="1026"/>
      <c r="BC217" s="1026"/>
      <c r="BD217" s="1026"/>
      <c r="BE217" s="1026"/>
      <c r="BF217" s="1026"/>
      <c r="BG217" s="1026"/>
      <c r="BH217" s="1026"/>
      <c r="BI217" s="1026"/>
      <c r="BJ217" s="1026"/>
      <c r="BK217" s="1026"/>
      <c r="BL217" s="1026"/>
      <c r="BM217" s="1026"/>
      <c r="BN217" s="1026"/>
    </row>
    <row r="218" spans="2:66" ht="15.75" customHeight="1" x14ac:dyDescent="0.3">
      <c r="B218" s="1026"/>
      <c r="C218" s="1026"/>
      <c r="D218" s="1026"/>
      <c r="E218" s="1026"/>
      <c r="F218" s="1026"/>
      <c r="G218" s="1026"/>
      <c r="H218" s="1026"/>
      <c r="I218" s="1026"/>
      <c r="J218" s="1026"/>
      <c r="K218" s="1026"/>
      <c r="L218" s="1026"/>
      <c r="M218" s="1026"/>
      <c r="N218" s="1026"/>
      <c r="O218" s="1026"/>
      <c r="P218" s="1026"/>
      <c r="Q218" s="1026"/>
      <c r="R218" s="1026"/>
      <c r="S218" s="1026"/>
      <c r="T218" s="1026"/>
      <c r="U218" s="1026"/>
      <c r="V218" s="1026"/>
      <c r="W218" s="1026"/>
      <c r="X218" s="1026"/>
      <c r="Y218" s="1026"/>
      <c r="Z218" s="1026"/>
      <c r="AA218" s="1026"/>
      <c r="AB218" s="1026"/>
      <c r="AC218" s="1026"/>
      <c r="AD218" s="1026"/>
      <c r="AE218" s="1026"/>
      <c r="AF218" s="1026"/>
      <c r="AG218" s="1026"/>
      <c r="AH218" s="1026"/>
      <c r="AI218" s="1026"/>
      <c r="AJ218" s="1026"/>
      <c r="AK218" s="1026"/>
      <c r="AL218" s="1026"/>
      <c r="AM218" s="1026"/>
      <c r="AN218" s="1026"/>
      <c r="AO218" s="1026"/>
      <c r="AP218" s="1026"/>
      <c r="AQ218" s="1026"/>
      <c r="AR218" s="1026"/>
      <c r="AS218" s="1026"/>
      <c r="AT218" s="1026"/>
      <c r="AU218" s="1026"/>
      <c r="AV218" s="1026"/>
      <c r="AW218" s="1026"/>
      <c r="AX218" s="1026"/>
      <c r="AY218" s="1026"/>
      <c r="AZ218" s="1026"/>
      <c r="BA218" s="1026"/>
      <c r="BB218" s="1026"/>
      <c r="BC218" s="1026"/>
      <c r="BD218" s="1026"/>
      <c r="BE218" s="1026"/>
      <c r="BF218" s="1026"/>
      <c r="BG218" s="1026"/>
      <c r="BH218" s="1026"/>
      <c r="BI218" s="1026"/>
      <c r="BJ218" s="1026"/>
      <c r="BK218" s="1026"/>
      <c r="BL218" s="1026"/>
      <c r="BM218" s="1026"/>
      <c r="BN218" s="1026"/>
    </row>
    <row r="219" spans="2:66" ht="15.75" customHeight="1" x14ac:dyDescent="0.3">
      <c r="B219" s="1026"/>
      <c r="C219" s="1026"/>
      <c r="D219" s="1026"/>
      <c r="E219" s="1026"/>
      <c r="F219" s="1026"/>
      <c r="G219" s="1026"/>
      <c r="H219" s="1026"/>
      <c r="I219" s="1026"/>
      <c r="J219" s="1026"/>
      <c r="K219" s="1026"/>
      <c r="L219" s="1026"/>
      <c r="M219" s="1026"/>
      <c r="N219" s="1026"/>
      <c r="O219" s="1026"/>
      <c r="P219" s="1026"/>
      <c r="Q219" s="1026"/>
      <c r="R219" s="1026"/>
      <c r="S219" s="1026"/>
      <c r="T219" s="1026"/>
      <c r="U219" s="1026"/>
      <c r="V219" s="1026"/>
      <c r="W219" s="1026"/>
      <c r="X219" s="1026"/>
      <c r="Y219" s="1026"/>
      <c r="Z219" s="1026"/>
      <c r="AA219" s="1026"/>
      <c r="AB219" s="1026"/>
      <c r="AC219" s="1026"/>
      <c r="AD219" s="1026"/>
      <c r="AE219" s="1026"/>
      <c r="AF219" s="1026"/>
      <c r="AG219" s="1026"/>
      <c r="AH219" s="1026"/>
      <c r="AI219" s="1026"/>
      <c r="AJ219" s="1026"/>
      <c r="AK219" s="1026"/>
      <c r="AL219" s="1026"/>
      <c r="AM219" s="1026"/>
      <c r="AN219" s="1026"/>
      <c r="AO219" s="1026"/>
      <c r="AP219" s="1026"/>
      <c r="AQ219" s="1026"/>
      <c r="AR219" s="1026"/>
      <c r="AS219" s="1026"/>
      <c r="AT219" s="1026"/>
      <c r="AU219" s="1026"/>
      <c r="AV219" s="1026"/>
      <c r="AW219" s="1026"/>
      <c r="AX219" s="1026"/>
      <c r="AY219" s="1026"/>
      <c r="AZ219" s="1026"/>
      <c r="BA219" s="1026"/>
      <c r="BB219" s="1026"/>
      <c r="BC219" s="1026"/>
      <c r="BD219" s="1026"/>
      <c r="BE219" s="1026"/>
      <c r="BF219" s="1026"/>
      <c r="BG219" s="1026"/>
      <c r="BH219" s="1026"/>
      <c r="BI219" s="1026"/>
      <c r="BJ219" s="1026"/>
      <c r="BK219" s="1026"/>
      <c r="BL219" s="1026"/>
      <c r="BM219" s="1026"/>
      <c r="BN219" s="1026"/>
    </row>
    <row r="220" spans="2:66" ht="15.75" customHeight="1" x14ac:dyDescent="0.3">
      <c r="B220" s="1026"/>
      <c r="C220" s="1026"/>
      <c r="D220" s="1026"/>
      <c r="E220" s="1026"/>
      <c r="F220" s="1026"/>
      <c r="G220" s="1026"/>
      <c r="H220" s="1026"/>
      <c r="I220" s="1026"/>
      <c r="J220" s="1026"/>
      <c r="K220" s="1026"/>
      <c r="L220" s="1026"/>
      <c r="M220" s="1026"/>
      <c r="N220" s="1026"/>
      <c r="O220" s="1026"/>
      <c r="P220" s="1026"/>
      <c r="Q220" s="1026"/>
      <c r="R220" s="1026"/>
      <c r="S220" s="1026"/>
      <c r="T220" s="1026"/>
      <c r="U220" s="1026"/>
      <c r="V220" s="1026"/>
      <c r="W220" s="1026"/>
      <c r="X220" s="1026"/>
      <c r="Y220" s="1026"/>
      <c r="Z220" s="1026"/>
      <c r="AA220" s="1026"/>
      <c r="AB220" s="1026"/>
      <c r="AC220" s="1026"/>
      <c r="AD220" s="1026"/>
      <c r="AE220" s="1026"/>
      <c r="AF220" s="1026"/>
      <c r="AG220" s="1026"/>
      <c r="AH220" s="1026"/>
      <c r="AI220" s="1026"/>
      <c r="AJ220" s="1026"/>
      <c r="AK220" s="1026"/>
      <c r="AL220" s="1026"/>
      <c r="AM220" s="1026"/>
      <c r="AN220" s="1026"/>
      <c r="AO220" s="1026"/>
      <c r="AP220" s="1026"/>
      <c r="AQ220" s="1026"/>
      <c r="AR220" s="1026"/>
      <c r="AS220" s="1026"/>
      <c r="AT220" s="1026"/>
      <c r="AU220" s="1026"/>
      <c r="AV220" s="1026"/>
      <c r="AW220" s="1026"/>
      <c r="AX220" s="1026"/>
      <c r="AY220" s="1026"/>
      <c r="AZ220" s="1026"/>
      <c r="BA220" s="1026"/>
      <c r="BB220" s="1026"/>
      <c r="BC220" s="1026"/>
      <c r="BD220" s="1026"/>
      <c r="BE220" s="1026"/>
      <c r="BF220" s="1026"/>
      <c r="BG220" s="1026"/>
      <c r="BH220" s="1026"/>
      <c r="BI220" s="1026"/>
      <c r="BJ220" s="1026"/>
      <c r="BK220" s="1026"/>
      <c r="BL220" s="1026"/>
      <c r="BM220" s="1026"/>
      <c r="BN220" s="1026"/>
    </row>
    <row r="221" spans="2:66" ht="15.75" customHeight="1" x14ac:dyDescent="0.3">
      <c r="B221" s="1026"/>
      <c r="C221" s="1026"/>
      <c r="D221" s="1026"/>
      <c r="E221" s="1026"/>
      <c r="F221" s="1026"/>
      <c r="G221" s="1026"/>
      <c r="H221" s="1026"/>
      <c r="I221" s="1026"/>
      <c r="J221" s="1026"/>
      <c r="K221" s="1026"/>
      <c r="L221" s="1026"/>
      <c r="M221" s="1026"/>
      <c r="N221" s="1026"/>
      <c r="O221" s="1026"/>
      <c r="P221" s="1026"/>
      <c r="Q221" s="1026"/>
      <c r="R221" s="1026"/>
      <c r="S221" s="1026"/>
      <c r="T221" s="1026"/>
      <c r="U221" s="1026"/>
      <c r="V221" s="1026"/>
      <c r="W221" s="1026"/>
      <c r="X221" s="1026"/>
      <c r="Y221" s="1026"/>
      <c r="Z221" s="1026"/>
      <c r="AA221" s="1026"/>
      <c r="AB221" s="1026"/>
      <c r="AC221" s="1026"/>
      <c r="AD221" s="1026"/>
      <c r="AE221" s="1026"/>
      <c r="AF221" s="1026"/>
      <c r="AG221" s="1026"/>
      <c r="AH221" s="1026"/>
      <c r="AI221" s="1026"/>
      <c r="AJ221" s="1026"/>
      <c r="AK221" s="1026"/>
      <c r="AL221" s="1026"/>
      <c r="AM221" s="1026"/>
      <c r="AN221" s="1026"/>
      <c r="AO221" s="1026"/>
      <c r="AP221" s="1026"/>
      <c r="AQ221" s="1026"/>
      <c r="AR221" s="1026"/>
      <c r="AS221" s="1026"/>
      <c r="AT221" s="1026"/>
      <c r="AU221" s="1026"/>
      <c r="AV221" s="1026"/>
      <c r="AW221" s="1026"/>
      <c r="AX221" s="1026"/>
      <c r="AY221" s="1026"/>
      <c r="AZ221" s="1026"/>
      <c r="BA221" s="1026"/>
      <c r="BB221" s="1026"/>
      <c r="BC221" s="1026"/>
      <c r="BD221" s="1026"/>
      <c r="BE221" s="1026"/>
      <c r="BF221" s="1026"/>
      <c r="BG221" s="1026"/>
      <c r="BH221" s="1026"/>
      <c r="BI221" s="1026"/>
      <c r="BJ221" s="1026"/>
      <c r="BK221" s="1026"/>
      <c r="BL221" s="1026"/>
      <c r="BM221" s="1026"/>
      <c r="BN221" s="1026"/>
    </row>
    <row r="222" spans="2:66" ht="15.75" customHeight="1" x14ac:dyDescent="0.3">
      <c r="B222" s="1026"/>
      <c r="C222" s="1026"/>
      <c r="D222" s="1026"/>
      <c r="E222" s="1026"/>
      <c r="F222" s="1026"/>
      <c r="G222" s="1026"/>
      <c r="H222" s="1026"/>
      <c r="I222" s="1026"/>
      <c r="J222" s="1026"/>
      <c r="K222" s="1026"/>
      <c r="L222" s="1026"/>
      <c r="M222" s="1026"/>
      <c r="N222" s="1026"/>
      <c r="O222" s="1026"/>
      <c r="P222" s="1026"/>
      <c r="Q222" s="1026"/>
      <c r="R222" s="1026"/>
      <c r="S222" s="1026"/>
      <c r="T222" s="1026"/>
      <c r="U222" s="1026"/>
      <c r="V222" s="1026"/>
      <c r="W222" s="1026"/>
      <c r="X222" s="1026"/>
      <c r="Y222" s="1026"/>
      <c r="Z222" s="1026"/>
      <c r="AA222" s="1026"/>
      <c r="AB222" s="1026"/>
      <c r="AC222" s="1026"/>
      <c r="AD222" s="1026"/>
      <c r="AE222" s="1026"/>
      <c r="AF222" s="1026"/>
      <c r="AG222" s="1026"/>
      <c r="AH222" s="1026"/>
      <c r="AI222" s="1026"/>
      <c r="AJ222" s="1026"/>
      <c r="AK222" s="1026"/>
      <c r="AL222" s="1026"/>
      <c r="AM222" s="1026"/>
      <c r="AN222" s="1026"/>
      <c r="AO222" s="1026"/>
      <c r="AP222" s="1026"/>
      <c r="AQ222" s="1026"/>
      <c r="AR222" s="1026"/>
      <c r="AS222" s="1026"/>
      <c r="AT222" s="1026"/>
      <c r="AU222" s="1026"/>
      <c r="AV222" s="1026"/>
      <c r="AW222" s="1026"/>
      <c r="AX222" s="1026"/>
      <c r="AY222" s="1026"/>
      <c r="AZ222" s="1026"/>
      <c r="BA222" s="1026"/>
      <c r="BB222" s="1026"/>
      <c r="BC222" s="1026"/>
      <c r="BD222" s="1026"/>
      <c r="BE222" s="1026"/>
      <c r="BF222" s="1026"/>
      <c r="BG222" s="1026"/>
      <c r="BH222" s="1026"/>
      <c r="BI222" s="1026"/>
      <c r="BJ222" s="1026"/>
      <c r="BK222" s="1026"/>
      <c r="BL222" s="1026"/>
      <c r="BM222" s="1026"/>
      <c r="BN222" s="1026"/>
    </row>
    <row r="223" spans="2:66" ht="15.75" customHeight="1" x14ac:dyDescent="0.3">
      <c r="B223" s="1026"/>
      <c r="C223" s="1026"/>
      <c r="D223" s="1026"/>
      <c r="E223" s="1026"/>
      <c r="F223" s="1026"/>
      <c r="G223" s="1026"/>
      <c r="H223" s="1026"/>
      <c r="I223" s="1026"/>
      <c r="J223" s="1026"/>
      <c r="K223" s="1026"/>
      <c r="L223" s="1026"/>
      <c r="M223" s="1026"/>
      <c r="N223" s="1026"/>
      <c r="O223" s="1026"/>
      <c r="P223" s="1026"/>
      <c r="Q223" s="1026"/>
      <c r="R223" s="1026"/>
      <c r="S223" s="1026"/>
      <c r="T223" s="1026"/>
      <c r="U223" s="1026"/>
      <c r="V223" s="1026"/>
      <c r="W223" s="1026"/>
      <c r="X223" s="1026"/>
      <c r="Y223" s="1026"/>
      <c r="Z223" s="1026"/>
      <c r="AA223" s="1026"/>
      <c r="AB223" s="1026"/>
      <c r="AC223" s="1026"/>
      <c r="AD223" s="1026"/>
      <c r="AE223" s="1026"/>
      <c r="AF223" s="1026"/>
      <c r="AG223" s="1026"/>
      <c r="AH223" s="1026"/>
      <c r="AI223" s="1026"/>
      <c r="AJ223" s="1026"/>
      <c r="AK223" s="1026"/>
      <c r="AL223" s="1026"/>
      <c r="AM223" s="1026"/>
      <c r="AN223" s="1026"/>
      <c r="AO223" s="1026"/>
      <c r="AP223" s="1026"/>
      <c r="AQ223" s="1026"/>
      <c r="AR223" s="1026"/>
      <c r="AS223" s="1026"/>
      <c r="AT223" s="1026"/>
      <c r="AU223" s="1026"/>
      <c r="AV223" s="1026"/>
      <c r="AW223" s="1026"/>
      <c r="AX223" s="1026"/>
      <c r="AY223" s="1026"/>
      <c r="AZ223" s="1026"/>
      <c r="BA223" s="1026"/>
      <c r="BB223" s="1026"/>
      <c r="BC223" s="1026"/>
      <c r="BD223" s="1026"/>
      <c r="BE223" s="1026"/>
      <c r="BF223" s="1026"/>
      <c r="BG223" s="1026"/>
      <c r="BH223" s="1026"/>
      <c r="BI223" s="1026"/>
      <c r="BJ223" s="1026"/>
      <c r="BK223" s="1026"/>
      <c r="BL223" s="1026"/>
      <c r="BM223" s="1026"/>
      <c r="BN223" s="1026"/>
    </row>
    <row r="224" spans="2:66" ht="15.75" customHeight="1" x14ac:dyDescent="0.3">
      <c r="B224" s="1026"/>
      <c r="C224" s="1026"/>
      <c r="D224" s="1026"/>
      <c r="E224" s="1026"/>
      <c r="F224" s="1026"/>
      <c r="G224" s="1026"/>
      <c r="H224" s="1026"/>
      <c r="I224" s="1026"/>
      <c r="J224" s="1026"/>
      <c r="K224" s="1026"/>
      <c r="L224" s="1026"/>
      <c r="M224" s="1026"/>
      <c r="N224" s="1026"/>
      <c r="O224" s="1026"/>
      <c r="P224" s="1026"/>
      <c r="Q224" s="1026"/>
      <c r="R224" s="1026"/>
      <c r="S224" s="1026"/>
      <c r="T224" s="1026"/>
      <c r="U224" s="1026"/>
      <c r="V224" s="1026"/>
      <c r="W224" s="1026"/>
      <c r="X224" s="1026"/>
      <c r="Y224" s="1026"/>
      <c r="Z224" s="1026"/>
      <c r="AA224" s="1026"/>
      <c r="AB224" s="1026"/>
      <c r="AC224" s="1026"/>
      <c r="AD224" s="1026"/>
      <c r="AE224" s="1026"/>
      <c r="AF224" s="1026"/>
      <c r="AG224" s="1026"/>
      <c r="AH224" s="1026"/>
      <c r="AI224" s="1026"/>
      <c r="AJ224" s="1026"/>
      <c r="AK224" s="1026"/>
      <c r="AL224" s="1026"/>
      <c r="AM224" s="1026"/>
      <c r="AN224" s="1026"/>
      <c r="AO224" s="1026"/>
      <c r="AP224" s="1026"/>
      <c r="AQ224" s="1026"/>
      <c r="AR224" s="1026"/>
      <c r="AS224" s="1026"/>
      <c r="AT224" s="1026"/>
      <c r="AU224" s="1026"/>
      <c r="AV224" s="1026"/>
      <c r="AW224" s="1026"/>
      <c r="AX224" s="1026"/>
      <c r="AY224" s="1026"/>
      <c r="AZ224" s="1026"/>
      <c r="BA224" s="1026"/>
      <c r="BB224" s="1026"/>
      <c r="BC224" s="1026"/>
      <c r="BD224" s="1026"/>
      <c r="BE224" s="1026"/>
      <c r="BF224" s="1026"/>
      <c r="BG224" s="1026"/>
      <c r="BH224" s="1026"/>
      <c r="BI224" s="1026"/>
      <c r="BJ224" s="1026"/>
      <c r="BK224" s="1026"/>
      <c r="BL224" s="1026"/>
      <c r="BM224" s="1026"/>
      <c r="BN224" s="1026"/>
    </row>
    <row r="225" spans="2:66" ht="15.75" customHeight="1" x14ac:dyDescent="0.3">
      <c r="B225" s="1026"/>
      <c r="C225" s="1026"/>
      <c r="D225" s="1026"/>
      <c r="E225" s="1026"/>
      <c r="F225" s="1026"/>
      <c r="G225" s="1026"/>
      <c r="H225" s="1026"/>
      <c r="I225" s="1026"/>
      <c r="J225" s="1026"/>
      <c r="K225" s="1026"/>
      <c r="L225" s="1026"/>
      <c r="M225" s="1026"/>
      <c r="N225" s="1026"/>
      <c r="O225" s="1026"/>
      <c r="P225" s="1026"/>
      <c r="Q225" s="1026"/>
      <c r="R225" s="1026"/>
      <c r="S225" s="1026"/>
      <c r="T225" s="1026"/>
      <c r="U225" s="1026"/>
      <c r="V225" s="1026"/>
      <c r="W225" s="1026"/>
      <c r="X225" s="1026"/>
      <c r="Y225" s="1026"/>
      <c r="Z225" s="1026"/>
      <c r="AA225" s="1026"/>
      <c r="AB225" s="1026"/>
      <c r="AC225" s="1026"/>
      <c r="AD225" s="1026"/>
      <c r="AE225" s="1026"/>
      <c r="AF225" s="1026"/>
      <c r="AG225" s="1026"/>
      <c r="AH225" s="1026"/>
      <c r="AI225" s="1026"/>
      <c r="AJ225" s="1026"/>
      <c r="AK225" s="1026"/>
      <c r="AL225" s="1026"/>
      <c r="AM225" s="1026"/>
      <c r="AN225" s="1026"/>
      <c r="AO225" s="1026"/>
      <c r="AP225" s="1026"/>
      <c r="AQ225" s="1026"/>
      <c r="AR225" s="1026"/>
      <c r="AS225" s="1026"/>
      <c r="AT225" s="1026"/>
      <c r="AU225" s="1026"/>
      <c r="AV225" s="1026"/>
      <c r="AW225" s="1026"/>
      <c r="AX225" s="1026"/>
      <c r="AY225" s="1026"/>
      <c r="AZ225" s="1026"/>
      <c r="BA225" s="1026"/>
      <c r="BB225" s="1026"/>
      <c r="BC225" s="1026"/>
      <c r="BD225" s="1026"/>
      <c r="BE225" s="1026"/>
      <c r="BF225" s="1026"/>
      <c r="BG225" s="1026"/>
      <c r="BH225" s="1026"/>
      <c r="BI225" s="1026"/>
      <c r="BJ225" s="1026"/>
      <c r="BK225" s="1026"/>
      <c r="BL225" s="1026"/>
      <c r="BM225" s="1026"/>
      <c r="BN225" s="1026"/>
    </row>
    <row r="226" spans="2:66" ht="15.75" customHeight="1" x14ac:dyDescent="0.3">
      <c r="B226" s="1026"/>
      <c r="C226" s="1026"/>
      <c r="D226" s="1026"/>
      <c r="E226" s="1026"/>
      <c r="F226" s="1026"/>
      <c r="G226" s="1026"/>
      <c r="H226" s="1026"/>
      <c r="I226" s="1026"/>
      <c r="J226" s="1026"/>
      <c r="K226" s="1026"/>
      <c r="L226" s="1026"/>
      <c r="M226" s="1026"/>
      <c r="N226" s="1026"/>
      <c r="O226" s="1026"/>
      <c r="P226" s="1026"/>
      <c r="Q226" s="1026"/>
      <c r="R226" s="1026"/>
      <c r="S226" s="1026"/>
      <c r="T226" s="1026"/>
      <c r="U226" s="1026"/>
      <c r="V226" s="1026"/>
      <c r="W226" s="1026"/>
      <c r="X226" s="1026"/>
      <c r="Y226" s="1026"/>
      <c r="Z226" s="1026"/>
      <c r="AA226" s="1026"/>
      <c r="AB226" s="1026"/>
      <c r="AC226" s="1026"/>
      <c r="AD226" s="1026"/>
      <c r="AE226" s="1026"/>
      <c r="AF226" s="1026"/>
      <c r="AG226" s="1026"/>
      <c r="AH226" s="1026"/>
      <c r="AI226" s="1026"/>
      <c r="AJ226" s="1026"/>
      <c r="AK226" s="1026"/>
      <c r="AL226" s="1026"/>
      <c r="AM226" s="1026"/>
      <c r="AN226" s="1026"/>
      <c r="AO226" s="1026"/>
      <c r="AP226" s="1026"/>
      <c r="AQ226" s="1026"/>
      <c r="AR226" s="1026"/>
      <c r="AS226" s="1026"/>
      <c r="AT226" s="1026"/>
      <c r="AU226" s="1026"/>
      <c r="AV226" s="1026"/>
      <c r="AW226" s="1026"/>
      <c r="AX226" s="1026"/>
      <c r="AY226" s="1026"/>
      <c r="AZ226" s="1026"/>
      <c r="BA226" s="1026"/>
      <c r="BB226" s="1026"/>
      <c r="BC226" s="1026"/>
      <c r="BD226" s="1026"/>
      <c r="BE226" s="1026"/>
      <c r="BF226" s="1026"/>
      <c r="BG226" s="1026"/>
      <c r="BH226" s="1026"/>
      <c r="BI226" s="1026"/>
      <c r="BJ226" s="1026"/>
      <c r="BK226" s="1026"/>
      <c r="BL226" s="1026"/>
      <c r="BM226" s="1026"/>
      <c r="BN226" s="1026"/>
    </row>
    <row r="227" spans="2:66" ht="15.75" customHeight="1" x14ac:dyDescent="0.3">
      <c r="B227" s="1026"/>
      <c r="C227" s="1026"/>
      <c r="D227" s="1026"/>
      <c r="E227" s="1026"/>
      <c r="F227" s="1026"/>
      <c r="G227" s="1026"/>
      <c r="H227" s="1026"/>
      <c r="I227" s="1026"/>
      <c r="J227" s="1026"/>
      <c r="K227" s="1026"/>
      <c r="L227" s="1026"/>
      <c r="M227" s="1026"/>
      <c r="N227" s="1026"/>
      <c r="O227" s="1026"/>
      <c r="P227" s="1026"/>
      <c r="Q227" s="1026"/>
      <c r="R227" s="1026"/>
      <c r="S227" s="1026"/>
      <c r="T227" s="1026"/>
      <c r="U227" s="1026"/>
      <c r="V227" s="1026"/>
      <c r="W227" s="1026"/>
      <c r="X227" s="1026"/>
      <c r="Y227" s="1026"/>
      <c r="Z227" s="1026"/>
      <c r="AA227" s="1026"/>
      <c r="AB227" s="1026"/>
      <c r="AC227" s="1026"/>
      <c r="AD227" s="1026"/>
      <c r="AE227" s="1026"/>
      <c r="AF227" s="1026"/>
      <c r="AG227" s="1026"/>
      <c r="AH227" s="1026"/>
      <c r="AI227" s="1026"/>
      <c r="AJ227" s="1026"/>
      <c r="AK227" s="1026"/>
      <c r="AL227" s="1026"/>
      <c r="AM227" s="1026"/>
      <c r="AN227" s="1026"/>
      <c r="AO227" s="1026"/>
      <c r="AP227" s="1026"/>
      <c r="AQ227" s="1026"/>
      <c r="AR227" s="1026"/>
      <c r="AS227" s="1026"/>
      <c r="AT227" s="1026"/>
      <c r="AU227" s="1026"/>
      <c r="AV227" s="1026"/>
      <c r="AW227" s="1026"/>
      <c r="AX227" s="1026"/>
      <c r="AY227" s="1026"/>
      <c r="AZ227" s="1026"/>
      <c r="BA227" s="1026"/>
      <c r="BB227" s="1026"/>
      <c r="BC227" s="1026"/>
      <c r="BD227" s="1026"/>
      <c r="BE227" s="1026"/>
      <c r="BF227" s="1026"/>
      <c r="BG227" s="1026"/>
      <c r="BH227" s="1026"/>
      <c r="BI227" s="1026"/>
      <c r="BJ227" s="1026"/>
      <c r="BK227" s="1026"/>
      <c r="BL227" s="1026"/>
      <c r="BM227" s="1026"/>
      <c r="BN227" s="1026"/>
    </row>
    <row r="228" spans="2:66" ht="15.75" customHeight="1" x14ac:dyDescent="0.3">
      <c r="B228" s="1026"/>
      <c r="C228" s="1026"/>
      <c r="D228" s="1026"/>
      <c r="E228" s="1026"/>
      <c r="F228" s="1026"/>
      <c r="G228" s="1026"/>
      <c r="H228" s="1026"/>
      <c r="I228" s="1026"/>
      <c r="J228" s="1026"/>
      <c r="K228" s="1026"/>
      <c r="L228" s="1026"/>
      <c r="M228" s="1026"/>
      <c r="N228" s="1026"/>
      <c r="O228" s="1026"/>
      <c r="P228" s="1026"/>
      <c r="Q228" s="1026"/>
      <c r="R228" s="1026"/>
      <c r="S228" s="1026"/>
      <c r="T228" s="1026"/>
      <c r="U228" s="1026"/>
      <c r="V228" s="1026"/>
      <c r="W228" s="1026"/>
      <c r="X228" s="1026"/>
      <c r="Y228" s="1026"/>
      <c r="Z228" s="1026"/>
      <c r="AA228" s="1026"/>
      <c r="AB228" s="1026"/>
      <c r="AC228" s="1026"/>
      <c r="AD228" s="1026"/>
      <c r="AE228" s="1026"/>
      <c r="AF228" s="1026"/>
      <c r="AG228" s="1026"/>
      <c r="AH228" s="1026"/>
      <c r="AI228" s="1026"/>
      <c r="AJ228" s="1026"/>
      <c r="AK228" s="1026"/>
      <c r="AL228" s="1026"/>
      <c r="AM228" s="1026"/>
      <c r="AN228" s="1026"/>
      <c r="AO228" s="1026"/>
      <c r="AP228" s="1026"/>
      <c r="AQ228" s="1026"/>
      <c r="AR228" s="1026"/>
      <c r="AS228" s="1026"/>
      <c r="AT228" s="1026"/>
      <c r="AU228" s="1026"/>
      <c r="AV228" s="1026"/>
      <c r="AW228" s="1026"/>
      <c r="AX228" s="1026"/>
      <c r="AY228" s="1026"/>
      <c r="AZ228" s="1026"/>
      <c r="BA228" s="1026"/>
      <c r="BB228" s="1026"/>
      <c r="BC228" s="1026"/>
      <c r="BD228" s="1026"/>
      <c r="BE228" s="1026"/>
      <c r="BF228" s="1026"/>
      <c r="BG228" s="1026"/>
      <c r="BH228" s="1026"/>
      <c r="BI228" s="1026"/>
      <c r="BJ228" s="1026"/>
      <c r="BK228" s="1026"/>
      <c r="BL228" s="1026"/>
      <c r="BM228" s="1026"/>
      <c r="BN228" s="1026"/>
    </row>
    <row r="229" spans="2:66" ht="15.75" customHeight="1" x14ac:dyDescent="0.3">
      <c r="B229" s="1026"/>
      <c r="C229" s="1026"/>
      <c r="D229" s="1026"/>
      <c r="E229" s="1026"/>
      <c r="F229" s="1026"/>
      <c r="G229" s="1026"/>
      <c r="H229" s="1026"/>
      <c r="I229" s="1026"/>
      <c r="J229" s="1026"/>
      <c r="K229" s="1026"/>
      <c r="L229" s="1026"/>
      <c r="M229" s="1026"/>
      <c r="N229" s="1026"/>
      <c r="O229" s="1026"/>
      <c r="P229" s="1026"/>
      <c r="Q229" s="1026"/>
      <c r="R229" s="1026"/>
      <c r="S229" s="1026"/>
      <c r="T229" s="1026"/>
      <c r="U229" s="1026"/>
      <c r="V229" s="1026"/>
      <c r="W229" s="1026"/>
      <c r="X229" s="1026"/>
      <c r="Y229" s="1026"/>
      <c r="Z229" s="1026"/>
      <c r="AA229" s="1026"/>
      <c r="AB229" s="1026"/>
      <c r="AC229" s="1026"/>
      <c r="AD229" s="1026"/>
      <c r="AE229" s="1026"/>
      <c r="AF229" s="1026"/>
      <c r="AG229" s="1026"/>
      <c r="AH229" s="1026"/>
      <c r="AI229" s="1026"/>
      <c r="AJ229" s="1026"/>
      <c r="AK229" s="1026"/>
      <c r="AL229" s="1026"/>
      <c r="AM229" s="1026"/>
      <c r="AN229" s="1026"/>
      <c r="AO229" s="1026"/>
      <c r="AP229" s="1026"/>
      <c r="AQ229" s="1026"/>
      <c r="AR229" s="1026"/>
      <c r="AS229" s="1026"/>
      <c r="AT229" s="1026"/>
      <c r="AU229" s="1026"/>
      <c r="AV229" s="1026"/>
      <c r="AW229" s="1026"/>
      <c r="AX229" s="1026"/>
      <c r="AY229" s="1026"/>
      <c r="AZ229" s="1026"/>
      <c r="BA229" s="1026"/>
      <c r="BB229" s="1026"/>
      <c r="BC229" s="1026"/>
      <c r="BD229" s="1026"/>
      <c r="BE229" s="1026"/>
      <c r="BF229" s="1026"/>
      <c r="BG229" s="1026"/>
      <c r="BH229" s="1026"/>
      <c r="BI229" s="1026"/>
      <c r="BJ229" s="1026"/>
      <c r="BK229" s="1026"/>
      <c r="BL229" s="1026"/>
      <c r="BM229" s="1026"/>
      <c r="BN229" s="1026"/>
    </row>
    <row r="230" spans="2:66" ht="15.75" customHeight="1" x14ac:dyDescent="0.3">
      <c r="B230" s="1026"/>
      <c r="C230" s="1026"/>
      <c r="D230" s="1026"/>
      <c r="E230" s="1026"/>
      <c r="F230" s="1026"/>
      <c r="G230" s="1026"/>
      <c r="H230" s="1026"/>
      <c r="I230" s="1026"/>
      <c r="J230" s="1026"/>
      <c r="K230" s="1026"/>
      <c r="L230" s="1026"/>
      <c r="M230" s="1026"/>
      <c r="N230" s="1026"/>
      <c r="O230" s="1026"/>
      <c r="P230" s="1026"/>
      <c r="Q230" s="1026"/>
      <c r="R230" s="1026"/>
      <c r="S230" s="1026"/>
      <c r="T230" s="1026"/>
      <c r="U230" s="1026"/>
      <c r="V230" s="1026"/>
      <c r="W230" s="1026"/>
      <c r="X230" s="1026"/>
      <c r="Y230" s="1026"/>
      <c r="Z230" s="1026"/>
      <c r="AA230" s="1026"/>
      <c r="AB230" s="1026"/>
      <c r="AC230" s="1026"/>
      <c r="AD230" s="1026"/>
      <c r="AE230" s="1026"/>
      <c r="AF230" s="1026"/>
      <c r="AG230" s="1026"/>
      <c r="AH230" s="1026"/>
      <c r="AI230" s="1026"/>
      <c r="AJ230" s="1026"/>
      <c r="AK230" s="1026"/>
      <c r="AL230" s="1026"/>
      <c r="AM230" s="1026"/>
      <c r="AN230" s="1026"/>
      <c r="AO230" s="1026"/>
      <c r="AP230" s="1026"/>
      <c r="AQ230" s="1026"/>
      <c r="AR230" s="1026"/>
      <c r="AS230" s="1026"/>
      <c r="AT230" s="1026"/>
      <c r="AU230" s="1026"/>
      <c r="AV230" s="1026"/>
      <c r="AW230" s="1026"/>
      <c r="AX230" s="1026"/>
      <c r="AY230" s="1026"/>
      <c r="AZ230" s="1026"/>
      <c r="BA230" s="1026"/>
      <c r="BB230" s="1026"/>
      <c r="BC230" s="1026"/>
      <c r="BD230" s="1026"/>
      <c r="BE230" s="1026"/>
      <c r="BF230" s="1026"/>
      <c r="BG230" s="1026"/>
      <c r="BH230" s="1026"/>
      <c r="BI230" s="1026"/>
      <c r="BJ230" s="1026"/>
      <c r="BK230" s="1026"/>
      <c r="BL230" s="1026"/>
      <c r="BM230" s="1026"/>
      <c r="BN230" s="1026"/>
    </row>
    <row r="231" spans="2:66" ht="15.75" customHeight="1" x14ac:dyDescent="0.3">
      <c r="B231" s="1026"/>
      <c r="C231" s="1026"/>
      <c r="D231" s="1026"/>
      <c r="E231" s="1026"/>
      <c r="F231" s="1026"/>
      <c r="G231" s="1026"/>
      <c r="H231" s="1026"/>
      <c r="I231" s="1026"/>
      <c r="J231" s="1026"/>
      <c r="K231" s="1026"/>
      <c r="L231" s="1026"/>
      <c r="M231" s="1026"/>
      <c r="N231" s="1026"/>
      <c r="O231" s="1026"/>
      <c r="P231" s="1026"/>
      <c r="Q231" s="1026"/>
      <c r="R231" s="1026"/>
      <c r="S231" s="1026"/>
      <c r="T231" s="1026"/>
      <c r="U231" s="1026"/>
      <c r="V231" s="1026"/>
      <c r="W231" s="1026"/>
      <c r="X231" s="1026"/>
      <c r="Y231" s="1026"/>
      <c r="Z231" s="1026"/>
      <c r="AA231" s="1026"/>
      <c r="AB231" s="1026"/>
      <c r="AC231" s="1026"/>
      <c r="AD231" s="1026"/>
      <c r="AE231" s="1026"/>
      <c r="AF231" s="1026"/>
      <c r="AG231" s="1026"/>
      <c r="AH231" s="1026"/>
      <c r="AI231" s="1026"/>
      <c r="AJ231" s="1026"/>
      <c r="AK231" s="1026"/>
      <c r="AL231" s="1026"/>
      <c r="AM231" s="1026"/>
      <c r="AN231" s="1026"/>
      <c r="AO231" s="1026"/>
      <c r="AP231" s="1026"/>
      <c r="AQ231" s="1026"/>
      <c r="AR231" s="1026"/>
      <c r="AS231" s="1026"/>
      <c r="AT231" s="1026"/>
      <c r="AU231" s="1026"/>
      <c r="AV231" s="1026"/>
      <c r="AW231" s="1026"/>
      <c r="AX231" s="1026"/>
      <c r="AY231" s="1026"/>
      <c r="AZ231" s="1026"/>
      <c r="BA231" s="1026"/>
      <c r="BB231" s="1026"/>
      <c r="BC231" s="1026"/>
      <c r="BD231" s="1026"/>
      <c r="BE231" s="1026"/>
      <c r="BF231" s="1026"/>
      <c r="BG231" s="1026"/>
      <c r="BH231" s="1026"/>
      <c r="BI231" s="1026"/>
      <c r="BJ231" s="1026"/>
      <c r="BK231" s="1026"/>
      <c r="BL231" s="1026"/>
      <c r="BM231" s="1026"/>
      <c r="BN231" s="1026"/>
    </row>
  </sheetData>
  <customSheetViews>
    <customSheetView guid="{AAD60760-F9D5-4652-8E0C-566433032DA7}" scale="50" fitToPage="1" showRuler="0">
      <rowBreaks count="3" manualBreakCount="3">
        <brk id="74" max="16383" man="1"/>
        <brk id="80" max="16383" man="1"/>
        <brk id="95" max="16383" man="1"/>
      </rowBreaks>
      <pageMargins left="0.25" right="0.25" top="0.5" bottom="0.5" header="0.25" footer="0.25"/>
      <pageSetup scale="40" fitToHeight="4" orientation="landscape" r:id="rId1"/>
      <headerFooter alignWithMargins="0">
        <oddFooter>&amp;CPage &amp;P of &amp;N</oddFooter>
      </headerFooter>
    </customSheetView>
  </customSheetViews>
  <mergeCells count="1292">
    <mergeCell ref="A161:F161"/>
    <mergeCell ref="A162:F162"/>
    <mergeCell ref="G157:BL157"/>
    <mergeCell ref="A157:F157"/>
    <mergeCell ref="A158:F158"/>
    <mergeCell ref="A159:F159"/>
    <mergeCell ref="G158:BL158"/>
    <mergeCell ref="G159:BL159"/>
    <mergeCell ref="AD139:AQ139"/>
    <mergeCell ref="AR139:BL139"/>
    <mergeCell ref="AD137:BL137"/>
    <mergeCell ref="AD138:BL138"/>
    <mergeCell ref="A160:F160"/>
    <mergeCell ref="A163:F163"/>
    <mergeCell ref="G160:BL160"/>
    <mergeCell ref="G161:BL161"/>
    <mergeCell ref="AE163:AL163"/>
    <mergeCell ref="O163:AD163"/>
    <mergeCell ref="AE165:AL165"/>
    <mergeCell ref="AE166:AL166"/>
    <mergeCell ref="AM165:AV165"/>
    <mergeCell ref="AM166:AV166"/>
    <mergeCell ref="G134:BL134"/>
    <mergeCell ref="A134:F134"/>
    <mergeCell ref="AE164:AL164"/>
    <mergeCell ref="O164:AD164"/>
    <mergeCell ref="AM164:AV164"/>
    <mergeCell ref="G153:BL153"/>
    <mergeCell ref="CP37:DU37"/>
    <mergeCell ref="B37:F37"/>
    <mergeCell ref="G37:AB37"/>
    <mergeCell ref="AD37:AH37"/>
    <mergeCell ref="A119:F119"/>
    <mergeCell ref="G119:AC119"/>
    <mergeCell ref="AD119:AJ119"/>
    <mergeCell ref="B76:J76"/>
    <mergeCell ref="AI37:BD37"/>
    <mergeCell ref="G110:AC110"/>
    <mergeCell ref="BF37:BJ37"/>
    <mergeCell ref="BK37:CI37"/>
    <mergeCell ref="CK37:CO37"/>
    <mergeCell ref="BJ76:BM76"/>
    <mergeCell ref="BJ73:BM73"/>
    <mergeCell ref="AN76:AS76"/>
    <mergeCell ref="AT76:BD76"/>
    <mergeCell ref="BJ71:BM71"/>
    <mergeCell ref="BE74:BI74"/>
    <mergeCell ref="BJ74:BM74"/>
    <mergeCell ref="G116:AC116"/>
    <mergeCell ref="AD116:AJ116"/>
    <mergeCell ref="AK116:AQ116"/>
    <mergeCell ref="G118:AC118"/>
    <mergeCell ref="AK118:AQ118"/>
    <mergeCell ref="AD117:AJ117"/>
    <mergeCell ref="AK117:AQ117"/>
    <mergeCell ref="BE70:BI70"/>
    <mergeCell ref="BJ70:BM70"/>
    <mergeCell ref="BE75:BI75"/>
    <mergeCell ref="BJ75:BM75"/>
    <mergeCell ref="BJ72:BM72"/>
    <mergeCell ref="BE73:BI73"/>
    <mergeCell ref="Q75:AM75"/>
    <mergeCell ref="AN71:AS71"/>
    <mergeCell ref="AT71:BD71"/>
    <mergeCell ref="BE71:BI71"/>
    <mergeCell ref="BE76:BI76"/>
    <mergeCell ref="AN73:AS73"/>
    <mergeCell ref="AT73:BD73"/>
    <mergeCell ref="AN75:AS75"/>
    <mergeCell ref="AT75:BD75"/>
    <mergeCell ref="AN70:AS70"/>
    <mergeCell ref="AT70:BD70"/>
    <mergeCell ref="AN72:AS72"/>
    <mergeCell ref="AT72:BD72"/>
    <mergeCell ref="AN74:AS74"/>
    <mergeCell ref="AT74:BD74"/>
    <mergeCell ref="DP76:DU76"/>
    <mergeCell ref="B72:J72"/>
    <mergeCell ref="K72:P72"/>
    <mergeCell ref="B73:J73"/>
    <mergeCell ref="K73:P73"/>
    <mergeCell ref="B74:J74"/>
    <mergeCell ref="K74:P74"/>
    <mergeCell ref="B75:J75"/>
    <mergeCell ref="K75:P75"/>
    <mergeCell ref="K76:P76"/>
    <mergeCell ref="DJ75:DO75"/>
    <mergeCell ref="DP75:DU75"/>
    <mergeCell ref="CR74:CW74"/>
    <mergeCell ref="BN76:CE76"/>
    <mergeCell ref="CF76:CK76"/>
    <mergeCell ref="CL76:CQ76"/>
    <mergeCell ref="CR76:CW76"/>
    <mergeCell ref="CX76:DC76"/>
    <mergeCell ref="DD76:DI76"/>
    <mergeCell ref="DJ76:DO76"/>
    <mergeCell ref="BN75:CE75"/>
    <mergeCell ref="CF75:CK75"/>
    <mergeCell ref="CL75:CQ75"/>
    <mergeCell ref="CR75:CW75"/>
    <mergeCell ref="CX75:DC75"/>
    <mergeCell ref="DD75:DI75"/>
    <mergeCell ref="DP72:DU72"/>
    <mergeCell ref="CX73:DC73"/>
    <mergeCell ref="DD73:DI73"/>
    <mergeCell ref="DJ73:DO73"/>
    <mergeCell ref="DP73:DU73"/>
    <mergeCell ref="DP74:DU74"/>
    <mergeCell ref="CR72:CW72"/>
    <mergeCell ref="CX72:DC72"/>
    <mergeCell ref="DD72:DI72"/>
    <mergeCell ref="DJ72:DO72"/>
    <mergeCell ref="CR73:CW73"/>
    <mergeCell ref="CX74:DC74"/>
    <mergeCell ref="DD74:DI74"/>
    <mergeCell ref="DJ74:DO74"/>
    <mergeCell ref="DP70:DU70"/>
    <mergeCell ref="BN71:CE71"/>
    <mergeCell ref="CF71:CK71"/>
    <mergeCell ref="CL71:CQ71"/>
    <mergeCell ref="CR71:CW71"/>
    <mergeCell ref="CX71:DC71"/>
    <mergeCell ref="DD71:DI71"/>
    <mergeCell ref="DJ71:DO71"/>
    <mergeCell ref="DP71:DU71"/>
    <mergeCell ref="CR70:CW70"/>
    <mergeCell ref="CX70:DC70"/>
    <mergeCell ref="DD70:DI70"/>
    <mergeCell ref="DJ70:DO70"/>
    <mergeCell ref="Q76:AM76"/>
    <mergeCell ref="BN70:CE70"/>
    <mergeCell ref="CF70:CK70"/>
    <mergeCell ref="CL70:CQ70"/>
    <mergeCell ref="BN72:CE72"/>
    <mergeCell ref="CF72:CK72"/>
    <mergeCell ref="CL72:CQ72"/>
    <mergeCell ref="BN74:CE74"/>
    <mergeCell ref="CF74:CK74"/>
    <mergeCell ref="CL74:CQ74"/>
    <mergeCell ref="Q72:AM72"/>
    <mergeCell ref="Q73:AM73"/>
    <mergeCell ref="Q74:AM74"/>
    <mergeCell ref="BN73:CE73"/>
    <mergeCell ref="CF73:CK73"/>
    <mergeCell ref="CL73:CQ73"/>
    <mergeCell ref="BE72:BI72"/>
    <mergeCell ref="B10:N10"/>
    <mergeCell ref="O10:AL10"/>
    <mergeCell ref="Q70:AM70"/>
    <mergeCell ref="Q71:AM71"/>
    <mergeCell ref="B70:J70"/>
    <mergeCell ref="K70:P70"/>
    <mergeCell ref="B71:J71"/>
    <mergeCell ref="K71:P71"/>
    <mergeCell ref="B21:D22"/>
    <mergeCell ref="S18:AB18"/>
    <mergeCell ref="CP35:DU35"/>
    <mergeCell ref="CP36:DU36"/>
    <mergeCell ref="G127:AC127"/>
    <mergeCell ref="AU195:BD195"/>
    <mergeCell ref="G195:AF195"/>
    <mergeCell ref="AU182:BD182"/>
    <mergeCell ref="AU183:BD183"/>
    <mergeCell ref="AU184:BD184"/>
    <mergeCell ref="AU185:BD185"/>
    <mergeCell ref="AU174:BD174"/>
    <mergeCell ref="AU193:BD193"/>
    <mergeCell ref="AU194:BD194"/>
    <mergeCell ref="AG193:AM193"/>
    <mergeCell ref="G199:AY199"/>
    <mergeCell ref="E198:AY198"/>
    <mergeCell ref="E199:F199"/>
    <mergeCell ref="A197:BD197"/>
    <mergeCell ref="A198:D199"/>
    <mergeCell ref="AZ198:BD199"/>
    <mergeCell ref="AN195:AT195"/>
    <mergeCell ref="AU175:BD175"/>
    <mergeCell ref="AU176:BD176"/>
    <mergeCell ref="AU177:BD177"/>
    <mergeCell ref="AU178:BD178"/>
    <mergeCell ref="G196:AF196"/>
    <mergeCell ref="AU189:BD189"/>
    <mergeCell ref="AU190:BD190"/>
    <mergeCell ref="AU191:BD191"/>
    <mergeCell ref="AU192:BD192"/>
    <mergeCell ref="AU196:BD196"/>
    <mergeCell ref="AU179:BD179"/>
    <mergeCell ref="AU180:BD180"/>
    <mergeCell ref="AU181:BD181"/>
    <mergeCell ref="A195:F195"/>
    <mergeCell ref="A192:F192"/>
    <mergeCell ref="A193:F193"/>
    <mergeCell ref="A194:F194"/>
    <mergeCell ref="A187:F187"/>
    <mergeCell ref="A188:F188"/>
    <mergeCell ref="A189:F189"/>
    <mergeCell ref="A196:F196"/>
    <mergeCell ref="A191:F191"/>
    <mergeCell ref="AG176:AM176"/>
    <mergeCell ref="AG177:AM177"/>
    <mergeCell ref="AG178:AM178"/>
    <mergeCell ref="AG179:AM179"/>
    <mergeCell ref="AG180:AM180"/>
    <mergeCell ref="AG181:AM181"/>
    <mergeCell ref="A182:F182"/>
    <mergeCell ref="A190:F190"/>
    <mergeCell ref="A183:F183"/>
    <mergeCell ref="A184:F184"/>
    <mergeCell ref="A185:F185"/>
    <mergeCell ref="A186:F186"/>
    <mergeCell ref="AG174:AM174"/>
    <mergeCell ref="A177:F177"/>
    <mergeCell ref="A178:F178"/>
    <mergeCell ref="A179:F179"/>
    <mergeCell ref="A180:F180"/>
    <mergeCell ref="A181:F181"/>
    <mergeCell ref="A174:F174"/>
    <mergeCell ref="A172:F172"/>
    <mergeCell ref="A173:F173"/>
    <mergeCell ref="AG171:BD171"/>
    <mergeCell ref="G174:AF174"/>
    <mergeCell ref="AN173:AT173"/>
    <mergeCell ref="AG173:AM173"/>
    <mergeCell ref="AU172:BD172"/>
    <mergeCell ref="AU173:BD173"/>
    <mergeCell ref="AN172:AT172"/>
    <mergeCell ref="AG188:AM188"/>
    <mergeCell ref="AN176:AT176"/>
    <mergeCell ref="AN177:AT177"/>
    <mergeCell ref="AN178:AT178"/>
    <mergeCell ref="AN179:AT179"/>
    <mergeCell ref="A170:BD170"/>
    <mergeCell ref="AN174:AT174"/>
    <mergeCell ref="AN175:AT175"/>
    <mergeCell ref="AG172:AM172"/>
    <mergeCell ref="AG175:AM175"/>
    <mergeCell ref="AG184:AM184"/>
    <mergeCell ref="AG185:AM185"/>
    <mergeCell ref="AN180:AT180"/>
    <mergeCell ref="AN191:AT191"/>
    <mergeCell ref="AN187:AT187"/>
    <mergeCell ref="AN188:AT188"/>
    <mergeCell ref="AN189:AT189"/>
    <mergeCell ref="AN190:AT190"/>
    <mergeCell ref="AG186:AM186"/>
    <mergeCell ref="AG187:AM187"/>
    <mergeCell ref="AU187:BD187"/>
    <mergeCell ref="AU188:BD188"/>
    <mergeCell ref="AN183:AT183"/>
    <mergeCell ref="AN184:AT184"/>
    <mergeCell ref="AN185:AT185"/>
    <mergeCell ref="AN186:AT186"/>
    <mergeCell ref="AU186:BD186"/>
    <mergeCell ref="AG192:AM192"/>
    <mergeCell ref="AN196:AT196"/>
    <mergeCell ref="AN192:AT192"/>
    <mergeCell ref="AN193:AT193"/>
    <mergeCell ref="AG189:AM189"/>
    <mergeCell ref="AG190:AM190"/>
    <mergeCell ref="AG196:AM196"/>
    <mergeCell ref="AN194:AT194"/>
    <mergeCell ref="AG191:AM191"/>
    <mergeCell ref="G192:AF192"/>
    <mergeCell ref="G193:AF193"/>
    <mergeCell ref="G182:AF182"/>
    <mergeCell ref="G183:AF183"/>
    <mergeCell ref="G184:AF184"/>
    <mergeCell ref="G185:AF185"/>
    <mergeCell ref="AN181:AT181"/>
    <mergeCell ref="G180:AF180"/>
    <mergeCell ref="G186:AF186"/>
    <mergeCell ref="G187:AF187"/>
    <mergeCell ref="AG194:AM194"/>
    <mergeCell ref="AG195:AM195"/>
    <mergeCell ref="G188:AF188"/>
    <mergeCell ref="G189:AF189"/>
    <mergeCell ref="G190:AF190"/>
    <mergeCell ref="G191:AF191"/>
    <mergeCell ref="BW94:DC94"/>
    <mergeCell ref="AN80:AS80"/>
    <mergeCell ref="CF80:CK80"/>
    <mergeCell ref="W80:AM80"/>
    <mergeCell ref="G194:AF194"/>
    <mergeCell ref="A168:BL169"/>
    <mergeCell ref="BE170:BL199"/>
    <mergeCell ref="AN182:AT182"/>
    <mergeCell ref="AG182:AM182"/>
    <mergeCell ref="AG183:AM183"/>
    <mergeCell ref="A171:F171"/>
    <mergeCell ref="G171:AF171"/>
    <mergeCell ref="G176:AF176"/>
    <mergeCell ref="G177:AF177"/>
    <mergeCell ref="G178:AF178"/>
    <mergeCell ref="G179:AF179"/>
    <mergeCell ref="A175:F175"/>
    <mergeCell ref="A176:F176"/>
    <mergeCell ref="G172:AF172"/>
    <mergeCell ref="G173:AF173"/>
    <mergeCell ref="CP29:DU29"/>
    <mergeCell ref="CP30:DU30"/>
    <mergeCell ref="CP31:DU31"/>
    <mergeCell ref="CP32:DU32"/>
    <mergeCell ref="G181:AF181"/>
    <mergeCell ref="G175:AF175"/>
    <mergeCell ref="B80:V80"/>
    <mergeCell ref="BU98:BZ98"/>
    <mergeCell ref="A98:F98"/>
    <mergeCell ref="G98:L98"/>
    <mergeCell ref="BF24:DU24"/>
    <mergeCell ref="B25:F25"/>
    <mergeCell ref="BK25:CI25"/>
    <mergeCell ref="CK25:CO25"/>
    <mergeCell ref="CP25:DU25"/>
    <mergeCell ref="B24:BD24"/>
    <mergeCell ref="G25:AB25"/>
    <mergeCell ref="AD25:AH25"/>
    <mergeCell ref="AI25:BD25"/>
    <mergeCell ref="BF25:BJ25"/>
    <mergeCell ref="CP27:DU27"/>
    <mergeCell ref="CP28:DU28"/>
    <mergeCell ref="BK26:CI26"/>
    <mergeCell ref="BK27:CI27"/>
    <mergeCell ref="BK28:CI28"/>
    <mergeCell ref="CP26:DU26"/>
    <mergeCell ref="B13:J13"/>
    <mergeCell ref="P13:AE13"/>
    <mergeCell ref="K13:O13"/>
    <mergeCell ref="S16:AY16"/>
    <mergeCell ref="B16:R16"/>
    <mergeCell ref="B14:Q14"/>
    <mergeCell ref="AE14:AW14"/>
    <mergeCell ref="B15:CH15"/>
    <mergeCell ref="AO13:AP13"/>
    <mergeCell ref="AQ13:AR13"/>
    <mergeCell ref="B17:L17"/>
    <mergeCell ref="S17:AB17"/>
    <mergeCell ref="M17:Q17"/>
    <mergeCell ref="AC17:AG17"/>
    <mergeCell ref="S19:AB19"/>
    <mergeCell ref="S20:AB20"/>
    <mergeCell ref="B18:L18"/>
    <mergeCell ref="B19:L19"/>
    <mergeCell ref="B20:L20"/>
    <mergeCell ref="M18:Q18"/>
    <mergeCell ref="CP33:DU33"/>
    <mergeCell ref="AT18:AX18"/>
    <mergeCell ref="BJ18:BN18"/>
    <mergeCell ref="AT17:AX17"/>
    <mergeCell ref="AZ17:BP17"/>
    <mergeCell ref="CD19:CK19"/>
    <mergeCell ref="DB19:DM19"/>
    <mergeCell ref="BJ20:BN20"/>
    <mergeCell ref="CM18:DA18"/>
    <mergeCell ref="BJ19:BN19"/>
    <mergeCell ref="CI9:DU9"/>
    <mergeCell ref="CI10:DU10"/>
    <mergeCell ref="AH17:AS17"/>
    <mergeCell ref="AH18:AS18"/>
    <mergeCell ref="B11:CH11"/>
    <mergeCell ref="CI11:DU11"/>
    <mergeCell ref="CI15:DU15"/>
    <mergeCell ref="O9:AM9"/>
    <mergeCell ref="AH13:AI13"/>
    <mergeCell ref="AJ13:AK13"/>
    <mergeCell ref="AY10:BF10"/>
    <mergeCell ref="BT10:BW10"/>
    <mergeCell ref="AF13:AG13"/>
    <mergeCell ref="AM10:AX10"/>
    <mergeCell ref="BG9:BS9"/>
    <mergeCell ref="BG10:BS10"/>
    <mergeCell ref="AN9:AX9"/>
    <mergeCell ref="BJ13:BK13"/>
    <mergeCell ref="AM13:AN13"/>
    <mergeCell ref="AS13:BI13"/>
    <mergeCell ref="CD9:CH9"/>
    <mergeCell ref="BX10:CH10"/>
    <mergeCell ref="BM14:BZ14"/>
    <mergeCell ref="BL13:BM13"/>
    <mergeCell ref="BN13:BO13"/>
    <mergeCell ref="BP13:BQ13"/>
    <mergeCell ref="BS13:BT13"/>
    <mergeCell ref="BU13:BV13"/>
    <mergeCell ref="BW13:BX13"/>
    <mergeCell ref="BY13:BZ13"/>
    <mergeCell ref="CP34:DU34"/>
    <mergeCell ref="CI6:DU6"/>
    <mergeCell ref="CI7:DU7"/>
    <mergeCell ref="CI8:DU8"/>
    <mergeCell ref="CM16:DU16"/>
    <mergeCell ref="CD17:CK17"/>
    <mergeCell ref="DB17:DM17"/>
    <mergeCell ref="CD18:CK18"/>
    <mergeCell ref="DB18:DM18"/>
    <mergeCell ref="CD8:CE8"/>
    <mergeCell ref="AR112:AX112"/>
    <mergeCell ref="AK106:AQ106"/>
    <mergeCell ref="AR106:AX106"/>
    <mergeCell ref="AK107:AQ107"/>
    <mergeCell ref="AR107:AX107"/>
    <mergeCell ref="AK108:AQ108"/>
    <mergeCell ref="AK109:AQ109"/>
    <mergeCell ref="AR109:AX109"/>
    <mergeCell ref="AR108:AX108"/>
    <mergeCell ref="AR110:AX110"/>
    <mergeCell ref="AK104:AQ104"/>
    <mergeCell ref="AD104:AJ104"/>
    <mergeCell ref="AD108:AJ108"/>
    <mergeCell ref="AD107:AJ107"/>
    <mergeCell ref="AD106:AJ106"/>
    <mergeCell ref="AD112:AJ112"/>
    <mergeCell ref="AK112:AQ112"/>
    <mergeCell ref="AD110:AJ110"/>
    <mergeCell ref="AK110:AQ110"/>
    <mergeCell ref="G104:AC104"/>
    <mergeCell ref="A99:DV99"/>
    <mergeCell ref="AR105:AX105"/>
    <mergeCell ref="AK105:AQ105"/>
    <mergeCell ref="AD105:AJ105"/>
    <mergeCell ref="A105:F105"/>
    <mergeCell ref="G105:AC105"/>
    <mergeCell ref="A103:F103"/>
    <mergeCell ref="A104:F104"/>
    <mergeCell ref="AR104:AX104"/>
    <mergeCell ref="G103:AC103"/>
    <mergeCell ref="DQ98:DV98"/>
    <mergeCell ref="CS98:CX98"/>
    <mergeCell ref="CY98:DD98"/>
    <mergeCell ref="DE98:DJ98"/>
    <mergeCell ref="DK98:DP98"/>
    <mergeCell ref="A101:BL101"/>
    <mergeCell ref="M98:R98"/>
    <mergeCell ref="S98:X98"/>
    <mergeCell ref="Y98:AD98"/>
    <mergeCell ref="DK3:DU3"/>
    <mergeCell ref="B4:L4"/>
    <mergeCell ref="M4:DJ4"/>
    <mergeCell ref="DK4:DU4"/>
    <mergeCell ref="B3:G3"/>
    <mergeCell ref="H3:J3"/>
    <mergeCell ref="M3:DJ3"/>
    <mergeCell ref="K3:L3"/>
    <mergeCell ref="DK1:DU1"/>
    <mergeCell ref="B2:L2"/>
    <mergeCell ref="M2:DJ2"/>
    <mergeCell ref="DK2:DU2"/>
    <mergeCell ref="B1:L1"/>
    <mergeCell ref="M1:DJ1"/>
    <mergeCell ref="CF8:CG8"/>
    <mergeCell ref="AY8:BF8"/>
    <mergeCell ref="CI5:DU5"/>
    <mergeCell ref="B5:CH5"/>
    <mergeCell ref="B6:AD6"/>
    <mergeCell ref="AE6:BG6"/>
    <mergeCell ref="BH6:CH6"/>
    <mergeCell ref="B7:CH7"/>
    <mergeCell ref="O8:AM8"/>
    <mergeCell ref="CB8:CC8"/>
    <mergeCell ref="BZ8:CA8"/>
    <mergeCell ref="AN8:AX8"/>
    <mergeCell ref="BT9:CC9"/>
    <mergeCell ref="B8:N8"/>
    <mergeCell ref="BG8:BS8"/>
    <mergeCell ref="B9:N9"/>
    <mergeCell ref="BT8:BU8"/>
    <mergeCell ref="BV8:BW8"/>
    <mergeCell ref="BX8:BY8"/>
    <mergeCell ref="AY9:BF9"/>
    <mergeCell ref="AA14:AB14"/>
    <mergeCell ref="AC14:AD14"/>
    <mergeCell ref="AX14:AY14"/>
    <mergeCell ref="AZ14:BA14"/>
    <mergeCell ref="R14:S14"/>
    <mergeCell ref="T14:U14"/>
    <mergeCell ref="W14:X14"/>
    <mergeCell ref="Y14:Z14"/>
    <mergeCell ref="BB14:BC14"/>
    <mergeCell ref="AZ16:BP16"/>
    <mergeCell ref="BQ16:CL16"/>
    <mergeCell ref="BE14:BF14"/>
    <mergeCell ref="BG14:BH14"/>
    <mergeCell ref="BI14:BJ14"/>
    <mergeCell ref="BK14:BL14"/>
    <mergeCell ref="CI14:DU14"/>
    <mergeCell ref="CA12:CH14"/>
    <mergeCell ref="B12:BZ12"/>
    <mergeCell ref="AC18:AG18"/>
    <mergeCell ref="M20:Q20"/>
    <mergeCell ref="AC20:AX20"/>
    <mergeCell ref="M19:Q19"/>
    <mergeCell ref="AC19:AG19"/>
    <mergeCell ref="AT19:AX19"/>
    <mergeCell ref="AH19:AS19"/>
    <mergeCell ref="E21:Q21"/>
    <mergeCell ref="AC21:AX21"/>
    <mergeCell ref="BJ21:BN21"/>
    <mergeCell ref="CD21:CK21"/>
    <mergeCell ref="S21:AB22"/>
    <mergeCell ref="E22:Q22"/>
    <mergeCell ref="AC22:AX22"/>
    <mergeCell ref="BJ22:BN22"/>
    <mergeCell ref="B26:F26"/>
    <mergeCell ref="AD26:AH26"/>
    <mergeCell ref="BF26:BJ26"/>
    <mergeCell ref="CK26:CO26"/>
    <mergeCell ref="AI26:BD26"/>
    <mergeCell ref="G26:AB26"/>
    <mergeCell ref="B27:F27"/>
    <mergeCell ref="AD27:AH27"/>
    <mergeCell ref="BF27:BJ27"/>
    <mergeCell ref="CK27:CO27"/>
    <mergeCell ref="AI27:BD27"/>
    <mergeCell ref="G27:AB27"/>
    <mergeCell ref="B28:F28"/>
    <mergeCell ref="AD28:AH28"/>
    <mergeCell ref="BF28:BJ28"/>
    <mergeCell ref="CK28:CO28"/>
    <mergeCell ref="AI28:BD28"/>
    <mergeCell ref="G28:AB28"/>
    <mergeCell ref="B29:F29"/>
    <mergeCell ref="AD29:AH29"/>
    <mergeCell ref="BF29:BJ29"/>
    <mergeCell ref="CK29:CO29"/>
    <mergeCell ref="AI29:BD29"/>
    <mergeCell ref="G29:AB29"/>
    <mergeCell ref="BK29:CI29"/>
    <mergeCell ref="B30:F30"/>
    <mergeCell ref="AD30:AH30"/>
    <mergeCell ref="BF30:BJ30"/>
    <mergeCell ref="CK30:CO30"/>
    <mergeCell ref="AI30:BD30"/>
    <mergeCell ref="G30:AB30"/>
    <mergeCell ref="BK30:CI30"/>
    <mergeCell ref="B31:F31"/>
    <mergeCell ref="AD31:AH31"/>
    <mergeCell ref="BF31:BJ31"/>
    <mergeCell ref="CK31:CO31"/>
    <mergeCell ref="AI31:BD31"/>
    <mergeCell ref="G31:AB31"/>
    <mergeCell ref="BK31:CI31"/>
    <mergeCell ref="B32:F32"/>
    <mergeCell ref="AD32:AH32"/>
    <mergeCell ref="BF32:BJ32"/>
    <mergeCell ref="CK32:CO32"/>
    <mergeCell ref="AI32:BD32"/>
    <mergeCell ref="G32:AB32"/>
    <mergeCell ref="BK32:CI32"/>
    <mergeCell ref="B33:F33"/>
    <mergeCell ref="AD33:AH33"/>
    <mergeCell ref="BF33:BJ33"/>
    <mergeCell ref="CK33:CO33"/>
    <mergeCell ref="AI33:BD33"/>
    <mergeCell ref="G33:AB33"/>
    <mergeCell ref="BK33:CI33"/>
    <mergeCell ref="B34:F34"/>
    <mergeCell ref="AD34:AH34"/>
    <mergeCell ref="BF34:BJ34"/>
    <mergeCell ref="CK34:CO34"/>
    <mergeCell ref="G34:AB34"/>
    <mergeCell ref="AI34:BD34"/>
    <mergeCell ref="BK34:CI34"/>
    <mergeCell ref="B35:F35"/>
    <mergeCell ref="AD35:AH35"/>
    <mergeCell ref="BF35:BJ35"/>
    <mergeCell ref="CK35:CO35"/>
    <mergeCell ref="G35:AB35"/>
    <mergeCell ref="AI35:BD35"/>
    <mergeCell ref="BK35:CI35"/>
    <mergeCell ref="B36:F36"/>
    <mergeCell ref="BF36:BJ36"/>
    <mergeCell ref="CK36:CO36"/>
    <mergeCell ref="G36:AB36"/>
    <mergeCell ref="AI36:BD36"/>
    <mergeCell ref="BK36:CI36"/>
    <mergeCell ref="AD36:AH36"/>
    <mergeCell ref="B41:DU41"/>
    <mergeCell ref="B42:J42"/>
    <mergeCell ref="K42:P42"/>
    <mergeCell ref="Q42:AM42"/>
    <mergeCell ref="AN42:AS42"/>
    <mergeCell ref="AT42:BD42"/>
    <mergeCell ref="BE42:CK42"/>
    <mergeCell ref="CL42:DC42"/>
    <mergeCell ref="DD42:DU42"/>
    <mergeCell ref="AT43:BD43"/>
    <mergeCell ref="BE43:BI43"/>
    <mergeCell ref="BJ43:BM43"/>
    <mergeCell ref="BN43:CE43"/>
    <mergeCell ref="B43:J43"/>
    <mergeCell ref="K43:P43"/>
    <mergeCell ref="Q43:AM43"/>
    <mergeCell ref="AN43:AS43"/>
    <mergeCell ref="CF43:CK43"/>
    <mergeCell ref="CL43:DC43"/>
    <mergeCell ref="DD43:DU43"/>
    <mergeCell ref="B44:J44"/>
    <mergeCell ref="K44:P44"/>
    <mergeCell ref="Q44:AM44"/>
    <mergeCell ref="AN44:AS44"/>
    <mergeCell ref="AT44:BD44"/>
    <mergeCell ref="BE44:BI44"/>
    <mergeCell ref="BJ44:BM44"/>
    <mergeCell ref="DJ44:DO44"/>
    <mergeCell ref="DP44:DU44"/>
    <mergeCell ref="BN44:CE44"/>
    <mergeCell ref="CF44:CK44"/>
    <mergeCell ref="CL44:CQ44"/>
    <mergeCell ref="CR44:CW44"/>
    <mergeCell ref="B45:J45"/>
    <mergeCell ref="K45:P45"/>
    <mergeCell ref="Q45:AM45"/>
    <mergeCell ref="AN45:AS45"/>
    <mergeCell ref="CX44:DC44"/>
    <mergeCell ref="DD44:DI44"/>
    <mergeCell ref="CF45:CK45"/>
    <mergeCell ref="CL45:CQ45"/>
    <mergeCell ref="CR45:CW45"/>
    <mergeCell ref="CX45:DC45"/>
    <mergeCell ref="AT45:BD45"/>
    <mergeCell ref="BE45:BI45"/>
    <mergeCell ref="BJ45:BM45"/>
    <mergeCell ref="BN45:CE45"/>
    <mergeCell ref="DD45:DI45"/>
    <mergeCell ref="DJ45:DO45"/>
    <mergeCell ref="DP45:DU45"/>
    <mergeCell ref="B46:J46"/>
    <mergeCell ref="K46:P46"/>
    <mergeCell ref="Q46:AM46"/>
    <mergeCell ref="AN46:AS46"/>
    <mergeCell ref="AT46:BD46"/>
    <mergeCell ref="BE46:BI46"/>
    <mergeCell ref="BJ46:BM46"/>
    <mergeCell ref="DJ46:DO46"/>
    <mergeCell ref="DP46:DU46"/>
    <mergeCell ref="BN46:CE46"/>
    <mergeCell ref="CF46:CK46"/>
    <mergeCell ref="CL46:CQ46"/>
    <mergeCell ref="CR46:CW46"/>
    <mergeCell ref="B47:J47"/>
    <mergeCell ref="K47:P47"/>
    <mergeCell ref="Q47:AM47"/>
    <mergeCell ref="AN47:AS47"/>
    <mergeCell ref="AT47:BD47"/>
    <mergeCell ref="BE47:BI47"/>
    <mergeCell ref="CX46:DC46"/>
    <mergeCell ref="DD46:DI46"/>
    <mergeCell ref="CF47:CK47"/>
    <mergeCell ref="CL47:CQ47"/>
    <mergeCell ref="CR47:CW47"/>
    <mergeCell ref="CX47:DC47"/>
    <mergeCell ref="BJ47:BM47"/>
    <mergeCell ref="BN47:CE47"/>
    <mergeCell ref="DD47:DI47"/>
    <mergeCell ref="DJ47:DO47"/>
    <mergeCell ref="DP47:DU47"/>
    <mergeCell ref="B48:J48"/>
    <mergeCell ref="K48:P48"/>
    <mergeCell ref="Q48:AM48"/>
    <mergeCell ref="AN48:AS48"/>
    <mergeCell ref="AT48:BD48"/>
    <mergeCell ref="BE48:BI48"/>
    <mergeCell ref="BJ48:BM48"/>
    <mergeCell ref="DJ48:DO48"/>
    <mergeCell ref="DP48:DU48"/>
    <mergeCell ref="BN48:CE48"/>
    <mergeCell ref="CF48:CK48"/>
    <mergeCell ref="CL48:CQ48"/>
    <mergeCell ref="CR48:CW48"/>
    <mergeCell ref="B49:J49"/>
    <mergeCell ref="K49:P49"/>
    <mergeCell ref="Q49:AM49"/>
    <mergeCell ref="AN49:AS49"/>
    <mergeCell ref="CX48:DC48"/>
    <mergeCell ref="DD48:DI48"/>
    <mergeCell ref="CF49:CK49"/>
    <mergeCell ref="CL49:CQ49"/>
    <mergeCell ref="CR49:CW49"/>
    <mergeCell ref="CX49:DC49"/>
    <mergeCell ref="AT49:BD49"/>
    <mergeCell ref="BE49:BI49"/>
    <mergeCell ref="BJ49:BM49"/>
    <mergeCell ref="BN49:CE49"/>
    <mergeCell ref="DD49:DI49"/>
    <mergeCell ref="DJ49:DO49"/>
    <mergeCell ref="DP49:DU49"/>
    <mergeCell ref="B50:J50"/>
    <mergeCell ref="K50:P50"/>
    <mergeCell ref="Q50:AM50"/>
    <mergeCell ref="AN50:AS50"/>
    <mergeCell ref="AT50:BD50"/>
    <mergeCell ref="BE50:BI50"/>
    <mergeCell ref="BJ50:BM50"/>
    <mergeCell ref="DJ50:DO50"/>
    <mergeCell ref="DP50:DU50"/>
    <mergeCell ref="BN50:CE50"/>
    <mergeCell ref="CF50:CK50"/>
    <mergeCell ref="CL50:CQ50"/>
    <mergeCell ref="CR50:CW50"/>
    <mergeCell ref="B51:J51"/>
    <mergeCell ref="K51:P51"/>
    <mergeCell ref="Q51:AM51"/>
    <mergeCell ref="AN51:AS51"/>
    <mergeCell ref="AT51:BD51"/>
    <mergeCell ref="BE51:BI51"/>
    <mergeCell ref="CX50:DC50"/>
    <mergeCell ref="DD50:DI50"/>
    <mergeCell ref="CF51:CK51"/>
    <mergeCell ref="CL51:CQ51"/>
    <mergeCell ref="CR51:CW51"/>
    <mergeCell ref="CX51:DC51"/>
    <mergeCell ref="BJ51:BM51"/>
    <mergeCell ref="BN51:CE51"/>
    <mergeCell ref="DD51:DI51"/>
    <mergeCell ref="DJ51:DO51"/>
    <mergeCell ref="DP51:DU51"/>
    <mergeCell ref="B52:J52"/>
    <mergeCell ref="K52:P52"/>
    <mergeCell ref="Q52:AM52"/>
    <mergeCell ref="AN52:AS52"/>
    <mergeCell ref="AT52:BD52"/>
    <mergeCell ref="BE52:BI52"/>
    <mergeCell ref="BJ52:BM52"/>
    <mergeCell ref="DJ52:DO52"/>
    <mergeCell ref="DP52:DU52"/>
    <mergeCell ref="BN52:CE52"/>
    <mergeCell ref="CF52:CK52"/>
    <mergeCell ref="CL52:CQ52"/>
    <mergeCell ref="CR52:CW52"/>
    <mergeCell ref="B53:J53"/>
    <mergeCell ref="K53:P53"/>
    <mergeCell ref="Q53:AM53"/>
    <mergeCell ref="AN53:AS53"/>
    <mergeCell ref="CX52:DC52"/>
    <mergeCell ref="DD52:DI52"/>
    <mergeCell ref="CF53:CK53"/>
    <mergeCell ref="CL53:CQ53"/>
    <mergeCell ref="CR53:CW53"/>
    <mergeCell ref="CX53:DC53"/>
    <mergeCell ref="AT53:BD53"/>
    <mergeCell ref="BE53:BI53"/>
    <mergeCell ref="BJ53:BM53"/>
    <mergeCell ref="BN53:CE53"/>
    <mergeCell ref="DD53:DI53"/>
    <mergeCell ref="DJ53:DO53"/>
    <mergeCell ref="DP53:DU53"/>
    <mergeCell ref="B54:J54"/>
    <mergeCell ref="K54:P54"/>
    <mergeCell ref="Q54:AM54"/>
    <mergeCell ref="AN54:AS54"/>
    <mergeCell ref="AT54:BD54"/>
    <mergeCell ref="BE54:BI54"/>
    <mergeCell ref="BJ54:BM54"/>
    <mergeCell ref="DJ54:DO54"/>
    <mergeCell ref="DP54:DU54"/>
    <mergeCell ref="BN54:CE54"/>
    <mergeCell ref="CF54:CK54"/>
    <mergeCell ref="CL54:CQ54"/>
    <mergeCell ref="CR54:CW54"/>
    <mergeCell ref="B55:J55"/>
    <mergeCell ref="K55:P55"/>
    <mergeCell ref="Q55:AM55"/>
    <mergeCell ref="AN55:AS55"/>
    <mergeCell ref="AT55:BD55"/>
    <mergeCell ref="BE55:BI55"/>
    <mergeCell ref="CX54:DC54"/>
    <mergeCell ref="DD54:DI54"/>
    <mergeCell ref="CF55:CK55"/>
    <mergeCell ref="CL55:CQ55"/>
    <mergeCell ref="CR55:CW55"/>
    <mergeCell ref="CX55:DC55"/>
    <mergeCell ref="BJ55:BM55"/>
    <mergeCell ref="BN55:CE55"/>
    <mergeCell ref="DD55:DI55"/>
    <mergeCell ref="DJ55:DO55"/>
    <mergeCell ref="DP55:DU55"/>
    <mergeCell ref="B56:J56"/>
    <mergeCell ref="K56:P56"/>
    <mergeCell ref="Q56:AM56"/>
    <mergeCell ref="AN56:AS56"/>
    <mergeCell ref="AT56:BD56"/>
    <mergeCell ref="BE56:BI56"/>
    <mergeCell ref="BJ56:BM56"/>
    <mergeCell ref="DJ56:DO56"/>
    <mergeCell ref="DP56:DU56"/>
    <mergeCell ref="BN56:CE56"/>
    <mergeCell ref="CF56:CK56"/>
    <mergeCell ref="CL56:CQ56"/>
    <mergeCell ref="CR56:CW56"/>
    <mergeCell ref="B57:J57"/>
    <mergeCell ref="K57:P57"/>
    <mergeCell ref="Q57:AM57"/>
    <mergeCell ref="AN57:AS57"/>
    <mergeCell ref="CX56:DC56"/>
    <mergeCell ref="DD56:DI56"/>
    <mergeCell ref="CF57:CK57"/>
    <mergeCell ref="CL57:CQ57"/>
    <mergeCell ref="CR57:CW57"/>
    <mergeCell ref="CX57:DC57"/>
    <mergeCell ref="AT57:BD57"/>
    <mergeCell ref="BE57:BI57"/>
    <mergeCell ref="BJ57:BM57"/>
    <mergeCell ref="BN57:CE57"/>
    <mergeCell ref="DD57:DI57"/>
    <mergeCell ref="DJ57:DO57"/>
    <mergeCell ref="DP57:DU57"/>
    <mergeCell ref="B58:J58"/>
    <mergeCell ref="K58:P58"/>
    <mergeCell ref="Q58:AM58"/>
    <mergeCell ref="AN58:AS58"/>
    <mergeCell ref="AT58:BD58"/>
    <mergeCell ref="BE58:BI58"/>
    <mergeCell ref="BJ58:BM58"/>
    <mergeCell ref="DJ58:DO58"/>
    <mergeCell ref="DP58:DU58"/>
    <mergeCell ref="BN58:CE58"/>
    <mergeCell ref="CF58:CK58"/>
    <mergeCell ref="CL58:CQ58"/>
    <mergeCell ref="CR58:CW58"/>
    <mergeCell ref="B59:J59"/>
    <mergeCell ref="K59:P59"/>
    <mergeCell ref="Q59:AM59"/>
    <mergeCell ref="AN59:AS59"/>
    <mergeCell ref="AT59:BD59"/>
    <mergeCell ref="BE59:BI59"/>
    <mergeCell ref="CX58:DC58"/>
    <mergeCell ref="DD58:DI58"/>
    <mergeCell ref="CF59:CK59"/>
    <mergeCell ref="CL59:CQ59"/>
    <mergeCell ref="CR59:CW59"/>
    <mergeCell ref="CX59:DC59"/>
    <mergeCell ref="BJ59:BM59"/>
    <mergeCell ref="BN59:CE59"/>
    <mergeCell ref="DD59:DI59"/>
    <mergeCell ref="DJ59:DO59"/>
    <mergeCell ref="DP59:DU59"/>
    <mergeCell ref="B60:J60"/>
    <mergeCell ref="K60:P60"/>
    <mergeCell ref="Q60:AM60"/>
    <mergeCell ref="AN60:AS60"/>
    <mergeCell ref="AT60:BD60"/>
    <mergeCell ref="BE60:BI60"/>
    <mergeCell ref="BJ60:BM60"/>
    <mergeCell ref="DJ60:DO60"/>
    <mergeCell ref="DP60:DU60"/>
    <mergeCell ref="BN60:CE60"/>
    <mergeCell ref="CF60:CK60"/>
    <mergeCell ref="CL60:CQ60"/>
    <mergeCell ref="CR60:CW60"/>
    <mergeCell ref="B61:J61"/>
    <mergeCell ref="K61:P61"/>
    <mergeCell ref="Q61:AM61"/>
    <mergeCell ref="AN61:AS61"/>
    <mergeCell ref="CX60:DC60"/>
    <mergeCell ref="DD60:DI60"/>
    <mergeCell ref="CF61:CK61"/>
    <mergeCell ref="CL61:CQ61"/>
    <mergeCell ref="CR61:CW61"/>
    <mergeCell ref="CX61:DC61"/>
    <mergeCell ref="AT61:BD61"/>
    <mergeCell ref="BE61:BI61"/>
    <mergeCell ref="BJ61:BM61"/>
    <mergeCell ref="BN61:CE61"/>
    <mergeCell ref="DD61:DI61"/>
    <mergeCell ref="DJ61:DO61"/>
    <mergeCell ref="DP61:DU61"/>
    <mergeCell ref="B62:J62"/>
    <mergeCell ref="K62:P62"/>
    <mergeCell ref="Q62:AM62"/>
    <mergeCell ref="AN62:AS62"/>
    <mergeCell ref="AT62:BD62"/>
    <mergeCell ref="BE62:BI62"/>
    <mergeCell ref="BJ62:BM62"/>
    <mergeCell ref="DJ62:DO62"/>
    <mergeCell ref="DP62:DU62"/>
    <mergeCell ref="BN62:CE62"/>
    <mergeCell ref="CF62:CK62"/>
    <mergeCell ref="CL62:CQ62"/>
    <mergeCell ref="CR62:CW62"/>
    <mergeCell ref="B63:J63"/>
    <mergeCell ref="K63:P63"/>
    <mergeCell ref="Q63:AM63"/>
    <mergeCell ref="AN63:AS63"/>
    <mergeCell ref="AT63:BD63"/>
    <mergeCell ref="BE63:BI63"/>
    <mergeCell ref="CX62:DC62"/>
    <mergeCell ref="DD62:DI62"/>
    <mergeCell ref="CF63:CK63"/>
    <mergeCell ref="CL63:CQ63"/>
    <mergeCell ref="CR63:CW63"/>
    <mergeCell ref="CX63:DC63"/>
    <mergeCell ref="BJ63:BM63"/>
    <mergeCell ref="BN63:CE63"/>
    <mergeCell ref="DD63:DI63"/>
    <mergeCell ref="DJ63:DO63"/>
    <mergeCell ref="DP63:DU63"/>
    <mergeCell ref="B64:J64"/>
    <mergeCell ref="K64:P64"/>
    <mergeCell ref="Q64:AM64"/>
    <mergeCell ref="AN64:AS64"/>
    <mergeCell ref="AT64:BD64"/>
    <mergeCell ref="BE64:BI64"/>
    <mergeCell ref="BJ64:BM64"/>
    <mergeCell ref="DJ64:DO64"/>
    <mergeCell ref="DP64:DU64"/>
    <mergeCell ref="BN64:CE64"/>
    <mergeCell ref="CF64:CK64"/>
    <mergeCell ref="CL64:CQ64"/>
    <mergeCell ref="CR64:CW64"/>
    <mergeCell ref="B65:J65"/>
    <mergeCell ref="K65:P65"/>
    <mergeCell ref="Q65:AM65"/>
    <mergeCell ref="AN65:AS65"/>
    <mergeCell ref="CX64:DC64"/>
    <mergeCell ref="DD64:DI64"/>
    <mergeCell ref="CF65:CK65"/>
    <mergeCell ref="CL65:CQ65"/>
    <mergeCell ref="CR65:CW65"/>
    <mergeCell ref="CX65:DC65"/>
    <mergeCell ref="AT65:BD65"/>
    <mergeCell ref="BE65:BI65"/>
    <mergeCell ref="BJ65:BM65"/>
    <mergeCell ref="BN65:CE65"/>
    <mergeCell ref="DD65:DI65"/>
    <mergeCell ref="DJ65:DO65"/>
    <mergeCell ref="DP65:DU65"/>
    <mergeCell ref="B66:J66"/>
    <mergeCell ref="K66:P66"/>
    <mergeCell ref="Q66:AM66"/>
    <mergeCell ref="AN66:AS66"/>
    <mergeCell ref="AT66:BD66"/>
    <mergeCell ref="BE66:BI66"/>
    <mergeCell ref="BJ66:BM66"/>
    <mergeCell ref="DJ66:DO66"/>
    <mergeCell ref="DP66:DU66"/>
    <mergeCell ref="BN66:CE66"/>
    <mergeCell ref="CF66:CK66"/>
    <mergeCell ref="CL66:CQ66"/>
    <mergeCell ref="CR66:CW66"/>
    <mergeCell ref="B67:J67"/>
    <mergeCell ref="K67:P67"/>
    <mergeCell ref="Q67:AM67"/>
    <mergeCell ref="AN67:AS67"/>
    <mergeCell ref="AT67:BD67"/>
    <mergeCell ref="BE67:BI67"/>
    <mergeCell ref="CX66:DC66"/>
    <mergeCell ref="DD66:DI66"/>
    <mergeCell ref="CF67:CK67"/>
    <mergeCell ref="CL67:CQ67"/>
    <mergeCell ref="CR67:CW67"/>
    <mergeCell ref="CX67:DC67"/>
    <mergeCell ref="BJ67:BM67"/>
    <mergeCell ref="BN67:CE67"/>
    <mergeCell ref="DD67:DI67"/>
    <mergeCell ref="DJ67:DO67"/>
    <mergeCell ref="DP67:DU67"/>
    <mergeCell ref="B68:J68"/>
    <mergeCell ref="K68:P68"/>
    <mergeCell ref="Q68:AM68"/>
    <mergeCell ref="AN68:AS68"/>
    <mergeCell ref="AT68:BD68"/>
    <mergeCell ref="BE68:BI68"/>
    <mergeCell ref="BJ68:BM68"/>
    <mergeCell ref="DJ68:DO68"/>
    <mergeCell ref="DP68:DU68"/>
    <mergeCell ref="BN68:CE68"/>
    <mergeCell ref="CF68:CK68"/>
    <mergeCell ref="CL68:CQ68"/>
    <mergeCell ref="CR68:CW68"/>
    <mergeCell ref="B69:J69"/>
    <mergeCell ref="K69:P69"/>
    <mergeCell ref="Q69:AM69"/>
    <mergeCell ref="AN69:AS69"/>
    <mergeCell ref="CX68:DC68"/>
    <mergeCell ref="DD68:DI68"/>
    <mergeCell ref="CF69:CK69"/>
    <mergeCell ref="CL69:CQ69"/>
    <mergeCell ref="CR69:CW69"/>
    <mergeCell ref="CX69:DC69"/>
    <mergeCell ref="AT69:BD69"/>
    <mergeCell ref="BE69:BI69"/>
    <mergeCell ref="BJ69:BM69"/>
    <mergeCell ref="BN69:CE69"/>
    <mergeCell ref="DD69:DI69"/>
    <mergeCell ref="DJ69:DO69"/>
    <mergeCell ref="DP69:DU69"/>
    <mergeCell ref="B77:J77"/>
    <mergeCell ref="K77:P77"/>
    <mergeCell ref="Q77:AM77"/>
    <mergeCell ref="AN77:AS77"/>
    <mergeCell ref="AT77:BD77"/>
    <mergeCell ref="BE77:BI77"/>
    <mergeCell ref="BJ77:BM77"/>
    <mergeCell ref="DJ77:DO77"/>
    <mergeCell ref="DP77:DU77"/>
    <mergeCell ref="BN77:CE77"/>
    <mergeCell ref="CF77:CK77"/>
    <mergeCell ref="CL77:CQ77"/>
    <mergeCell ref="CR77:CW77"/>
    <mergeCell ref="B78:J78"/>
    <mergeCell ref="K78:P78"/>
    <mergeCell ref="Q78:AM78"/>
    <mergeCell ref="AN78:AS78"/>
    <mergeCell ref="AT78:BD78"/>
    <mergeCell ref="BE78:BI78"/>
    <mergeCell ref="CX77:DC77"/>
    <mergeCell ref="DD77:DI77"/>
    <mergeCell ref="CF78:CK78"/>
    <mergeCell ref="CL78:CQ78"/>
    <mergeCell ref="CR78:CW78"/>
    <mergeCell ref="CX78:DC78"/>
    <mergeCell ref="DD78:DI78"/>
    <mergeCell ref="DJ78:DO78"/>
    <mergeCell ref="DP78:DU78"/>
    <mergeCell ref="BE79:BI79"/>
    <mergeCell ref="BJ79:BM79"/>
    <mergeCell ref="BN79:CE79"/>
    <mergeCell ref="DD79:DI79"/>
    <mergeCell ref="DJ79:DO79"/>
    <mergeCell ref="CL79:CQ79"/>
    <mergeCell ref="CR79:CW79"/>
    <mergeCell ref="CX79:DC79"/>
    <mergeCell ref="BJ78:BM78"/>
    <mergeCell ref="BN78:CE78"/>
    <mergeCell ref="B79:J79"/>
    <mergeCell ref="K79:P79"/>
    <mergeCell ref="Q79:AM79"/>
    <mergeCell ref="AN79:AS79"/>
    <mergeCell ref="AT81:BD81"/>
    <mergeCell ref="BV88:DU88"/>
    <mergeCell ref="A85:DV85"/>
    <mergeCell ref="AA87:DU87"/>
    <mergeCell ref="DP79:DU79"/>
    <mergeCell ref="CF79:CK79"/>
    <mergeCell ref="AT79:BD79"/>
    <mergeCell ref="R81:AS81"/>
    <mergeCell ref="AA89:AQ89"/>
    <mergeCell ref="DP89:DU89"/>
    <mergeCell ref="BW89:DC89"/>
    <mergeCell ref="DD89:DI89"/>
    <mergeCell ref="DJ89:DO89"/>
    <mergeCell ref="AA88:BR88"/>
    <mergeCell ref="BS88:BU96"/>
    <mergeCell ref="AA92:BR92"/>
    <mergeCell ref="AA91:AQ91"/>
    <mergeCell ref="AA90:AQ90"/>
    <mergeCell ref="BW91:DC91"/>
    <mergeCell ref="DD91:DI91"/>
    <mergeCell ref="DJ91:DO91"/>
    <mergeCell ref="DP91:DU91"/>
    <mergeCell ref="BW90:DC90"/>
    <mergeCell ref="DD90:DI90"/>
    <mergeCell ref="DJ90:DO90"/>
    <mergeCell ref="DP90:DU90"/>
    <mergeCell ref="DP92:DU92"/>
    <mergeCell ref="BW93:DC93"/>
    <mergeCell ref="DD93:DI93"/>
    <mergeCell ref="DJ93:DO93"/>
    <mergeCell ref="DP93:DU93"/>
    <mergeCell ref="DD92:DI92"/>
    <mergeCell ref="DJ92:DO92"/>
    <mergeCell ref="BW92:DC92"/>
    <mergeCell ref="AD103:AX103"/>
    <mergeCell ref="DP94:DU94"/>
    <mergeCell ref="BW95:DC95"/>
    <mergeCell ref="DD95:DI95"/>
    <mergeCell ref="DJ95:DO95"/>
    <mergeCell ref="DP95:DU95"/>
    <mergeCell ref="DD94:DI94"/>
    <mergeCell ref="DJ94:DO94"/>
    <mergeCell ref="BI98:BN98"/>
    <mergeCell ref="BO98:BT98"/>
    <mergeCell ref="A108:F108"/>
    <mergeCell ref="G106:AC106"/>
    <mergeCell ref="G108:AC108"/>
    <mergeCell ref="A106:F106"/>
    <mergeCell ref="A107:F107"/>
    <mergeCell ref="G107:AC107"/>
    <mergeCell ref="A114:F114"/>
    <mergeCell ref="A115:F115"/>
    <mergeCell ref="A117:F117"/>
    <mergeCell ref="A118:F118"/>
    <mergeCell ref="A116:F116"/>
    <mergeCell ref="A109:F109"/>
    <mergeCell ref="A111:F111"/>
    <mergeCell ref="A112:F112"/>
    <mergeCell ref="A113:F113"/>
    <mergeCell ref="A110:F110"/>
    <mergeCell ref="A124:F124"/>
    <mergeCell ref="A125:F125"/>
    <mergeCell ref="A126:F126"/>
    <mergeCell ref="A127:F127"/>
    <mergeCell ref="A120:F120"/>
    <mergeCell ref="A121:F121"/>
    <mergeCell ref="A122:F122"/>
    <mergeCell ref="A123:F123"/>
    <mergeCell ref="A128:F128"/>
    <mergeCell ref="A129:F129"/>
    <mergeCell ref="A130:F130"/>
    <mergeCell ref="G109:AC109"/>
    <mergeCell ref="G111:AC111"/>
    <mergeCell ref="G112:AC112"/>
    <mergeCell ref="G113:AC113"/>
    <mergeCell ref="G114:AC114"/>
    <mergeCell ref="G115:AC115"/>
    <mergeCell ref="G117:AC117"/>
    <mergeCell ref="G124:AC124"/>
    <mergeCell ref="G126:AC126"/>
    <mergeCell ref="G125:AC125"/>
    <mergeCell ref="G128:AC128"/>
    <mergeCell ref="G120:AC120"/>
    <mergeCell ref="G121:AC121"/>
    <mergeCell ref="G122:AC122"/>
    <mergeCell ref="G123:AC123"/>
    <mergeCell ref="G129:AC129"/>
    <mergeCell ref="G130:AC130"/>
    <mergeCell ref="AD109:AJ109"/>
    <mergeCell ref="AD113:AJ113"/>
    <mergeCell ref="AD115:AJ115"/>
    <mergeCell ref="AD118:AJ118"/>
    <mergeCell ref="AD121:AJ121"/>
    <mergeCell ref="AD123:AJ123"/>
    <mergeCell ref="AD127:AJ127"/>
    <mergeCell ref="AD130:AJ130"/>
    <mergeCell ref="AD114:AJ114"/>
    <mergeCell ref="AK114:AQ114"/>
    <mergeCell ref="AR114:AX114"/>
    <mergeCell ref="AK115:AQ115"/>
    <mergeCell ref="AR115:AX115"/>
    <mergeCell ref="AD111:AJ111"/>
    <mergeCell ref="AK111:AQ111"/>
    <mergeCell ref="AR111:AX111"/>
    <mergeCell ref="AK113:AQ113"/>
    <mergeCell ref="AR113:AX113"/>
    <mergeCell ref="AR116:AX116"/>
    <mergeCell ref="AR118:AX118"/>
    <mergeCell ref="AD120:AJ120"/>
    <mergeCell ref="AK120:AQ120"/>
    <mergeCell ref="AR120:AX120"/>
    <mergeCell ref="AR119:AX119"/>
    <mergeCell ref="AK119:AQ119"/>
    <mergeCell ref="AK121:AQ121"/>
    <mergeCell ref="AR121:AX121"/>
    <mergeCell ref="AD122:AJ122"/>
    <mergeCell ref="AK122:AQ122"/>
    <mergeCell ref="AR122:AX122"/>
    <mergeCell ref="AR117:AX117"/>
    <mergeCell ref="AK130:AQ130"/>
    <mergeCell ref="AR130:AX130"/>
    <mergeCell ref="AD124:AJ124"/>
    <mergeCell ref="AD125:AJ125"/>
    <mergeCell ref="AD126:AJ126"/>
    <mergeCell ref="AK125:AQ125"/>
    <mergeCell ref="AR125:AX125"/>
    <mergeCell ref="AK124:AQ124"/>
    <mergeCell ref="AR124:AX124"/>
    <mergeCell ref="AD129:AJ129"/>
    <mergeCell ref="AR123:AX123"/>
    <mergeCell ref="AD128:AJ128"/>
    <mergeCell ref="AK128:AQ128"/>
    <mergeCell ref="AR128:AX128"/>
    <mergeCell ref="AK126:AQ126"/>
    <mergeCell ref="AR126:AX126"/>
    <mergeCell ref="AK129:AQ129"/>
    <mergeCell ref="AR129:AX129"/>
    <mergeCell ref="A133:F133"/>
    <mergeCell ref="A132:BL132"/>
    <mergeCell ref="G133:BL133"/>
    <mergeCell ref="AY103:BL130"/>
    <mergeCell ref="A131:BL131"/>
    <mergeCell ref="AK127:AQ127"/>
    <mergeCell ref="AR127:AX127"/>
    <mergeCell ref="AK123:AQ123"/>
    <mergeCell ref="AR141:AX141"/>
    <mergeCell ref="AY141:BE141"/>
    <mergeCell ref="BF141:BL141"/>
    <mergeCell ref="AD140:AJ140"/>
    <mergeCell ref="AK140:AQ140"/>
    <mergeCell ref="AR140:AX140"/>
    <mergeCell ref="AY140:BE140"/>
    <mergeCell ref="A136:F136"/>
    <mergeCell ref="G136:BL136"/>
    <mergeCell ref="BF142:BL142"/>
    <mergeCell ref="AD142:AJ142"/>
    <mergeCell ref="AK142:AQ142"/>
    <mergeCell ref="AR142:AX142"/>
    <mergeCell ref="AY142:BE142"/>
    <mergeCell ref="BF140:BL140"/>
    <mergeCell ref="AD141:AJ141"/>
    <mergeCell ref="AK141:AQ141"/>
    <mergeCell ref="G139:AC139"/>
    <mergeCell ref="G140:AC140"/>
    <mergeCell ref="G141:AC141"/>
    <mergeCell ref="G142:AC142"/>
    <mergeCell ref="G135:BL135"/>
    <mergeCell ref="A135:F135"/>
    <mergeCell ref="G137:AC137"/>
    <mergeCell ref="G138:AC138"/>
    <mergeCell ref="A138:F138"/>
    <mergeCell ref="A137:F137"/>
    <mergeCell ref="AD144:BL144"/>
    <mergeCell ref="AD143:AJ143"/>
    <mergeCell ref="AK143:AQ143"/>
    <mergeCell ref="AR143:AX143"/>
    <mergeCell ref="AY143:BE143"/>
    <mergeCell ref="BF143:BL143"/>
    <mergeCell ref="A145:F145"/>
    <mergeCell ref="AD148:AJ148"/>
    <mergeCell ref="AD149:AJ149"/>
    <mergeCell ref="AD145:BL145"/>
    <mergeCell ref="AK146:BL146"/>
    <mergeCell ref="AK147:BL147"/>
    <mergeCell ref="AK148:BL148"/>
    <mergeCell ref="AK149:BL149"/>
    <mergeCell ref="AD146:AJ146"/>
    <mergeCell ref="AD147:AJ147"/>
    <mergeCell ref="A139:F139"/>
    <mergeCell ref="A140:F140"/>
    <mergeCell ref="A141:F141"/>
    <mergeCell ref="G147:AC147"/>
    <mergeCell ref="G143:AC143"/>
    <mergeCell ref="G144:AC144"/>
    <mergeCell ref="G145:AC145"/>
    <mergeCell ref="A142:F142"/>
    <mergeCell ref="A143:F143"/>
    <mergeCell ref="A144:F144"/>
    <mergeCell ref="G148:AC148"/>
    <mergeCell ref="G149:AC149"/>
    <mergeCell ref="A146:F146"/>
    <mergeCell ref="A147:F147"/>
    <mergeCell ref="A148:F148"/>
    <mergeCell ref="A149:F149"/>
    <mergeCell ref="G146:AC146"/>
    <mergeCell ref="G150:BL150"/>
    <mergeCell ref="A155:F155"/>
    <mergeCell ref="A152:F152"/>
    <mergeCell ref="A153:F153"/>
    <mergeCell ref="A154:F154"/>
    <mergeCell ref="A150:F150"/>
    <mergeCell ref="A151:F151"/>
    <mergeCell ref="A156:F156"/>
    <mergeCell ref="A166:F166"/>
    <mergeCell ref="G151:BL151"/>
    <mergeCell ref="G152:BL152"/>
    <mergeCell ref="G155:BL155"/>
    <mergeCell ref="G156:BL156"/>
    <mergeCell ref="G162:BL162"/>
    <mergeCell ref="G154:BL154"/>
    <mergeCell ref="O165:AD165"/>
    <mergeCell ref="O166:AD166"/>
    <mergeCell ref="A102:BL102"/>
    <mergeCell ref="AQ98:AV98"/>
    <mergeCell ref="CA98:CF98"/>
    <mergeCell ref="CG98:CL98"/>
    <mergeCell ref="CM98:CR98"/>
    <mergeCell ref="AW98:BB98"/>
    <mergeCell ref="BC98:BH98"/>
    <mergeCell ref="AK98:AP98"/>
    <mergeCell ref="A100:BL100"/>
    <mergeCell ref="AE98:AJ98"/>
    <mergeCell ref="DP96:DU96"/>
    <mergeCell ref="DN18:DU18"/>
    <mergeCell ref="DN19:DU19"/>
    <mergeCell ref="CM21:DU21"/>
    <mergeCell ref="CM22:DL22"/>
    <mergeCell ref="DM22:DR22"/>
    <mergeCell ref="DS22:DU22"/>
    <mergeCell ref="BW96:DC96"/>
    <mergeCell ref="DD96:DI96"/>
    <mergeCell ref="DJ96:DO96"/>
    <mergeCell ref="CI12:CQ12"/>
    <mergeCell ref="CR12:DU12"/>
    <mergeCell ref="CM17:DA17"/>
    <mergeCell ref="CM20:DU20"/>
    <mergeCell ref="CD20:CK20"/>
    <mergeCell ref="CI13:DU13"/>
    <mergeCell ref="CM19:DA19"/>
    <mergeCell ref="DN17:DU17"/>
    <mergeCell ref="AR91:BD91"/>
    <mergeCell ref="AA96:BA96"/>
    <mergeCell ref="BB95:BR95"/>
    <mergeCell ref="AA94:BA94"/>
    <mergeCell ref="AA93:BA93"/>
    <mergeCell ref="BB93:BR93"/>
    <mergeCell ref="A164:F164"/>
    <mergeCell ref="A165:F165"/>
    <mergeCell ref="A167:F167"/>
    <mergeCell ref="AR90:BD90"/>
    <mergeCell ref="BE89:BR91"/>
    <mergeCell ref="AR89:BD89"/>
    <mergeCell ref="BB94:BR94"/>
    <mergeCell ref="BB96:BR96"/>
    <mergeCell ref="AA95:BA95"/>
    <mergeCell ref="A97:DV97"/>
  </mergeCells>
  <phoneticPr fontId="0" type="noConversion"/>
  <pageMargins left="0.25" right="0.25" top="0.5" bottom="0.5" header="0.25" footer="0.25"/>
  <pageSetup scale="37" fitToHeight="4" orientation="landscape" r:id="rId2"/>
  <headerFooter alignWithMargins="0">
    <oddFooter>&amp;CPage &amp;P of &amp;N</oddFooter>
  </headerFooter>
  <rowBreaks count="3" manualBreakCount="3">
    <brk id="77" max="16383" man="1"/>
    <brk id="83" max="16383" man="1"/>
    <brk id="98" max="16383" man="1"/>
  </rowBreaks>
  <ignoredErrors>
    <ignoredError sqref="AR11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vt:i4>
      </vt:variant>
    </vt:vector>
  </HeadingPairs>
  <TitlesOfParts>
    <vt:vector size="30" baseType="lpstr">
      <vt:lpstr>INST</vt:lpstr>
      <vt:lpstr>FAC</vt:lpstr>
      <vt:lpstr>MIN</vt:lpstr>
      <vt:lpstr>MET-D</vt:lpstr>
      <vt:lpstr>D&amp;B</vt:lpstr>
      <vt:lpstr>EXPL</vt:lpstr>
      <vt:lpstr>BSG</vt:lpstr>
      <vt:lpstr>LOAD</vt:lpstr>
      <vt:lpstr>AGG_1</vt:lpstr>
      <vt:lpstr>AGG_2</vt:lpstr>
      <vt:lpstr>AGG_3</vt:lpstr>
      <vt:lpstr>S-PILES</vt:lpstr>
      <vt:lpstr>EX-S&amp;P</vt:lpstr>
      <vt:lpstr>PROAD</vt:lpstr>
      <vt:lpstr>UPR</vt:lpstr>
      <vt:lpstr>ERO</vt:lpstr>
      <vt:lpstr>TOTAL</vt:lpstr>
      <vt:lpstr>R&amp;U</vt:lpstr>
      <vt:lpstr>AGG_1!Print_Titles</vt:lpstr>
      <vt:lpstr>AGG_2!Print_Titles</vt:lpstr>
      <vt:lpstr>AGG_3!Print_Titles</vt:lpstr>
      <vt:lpstr>BSG!Print_Titles</vt:lpstr>
      <vt:lpstr>ERO!Print_Titles</vt:lpstr>
      <vt:lpstr>EXPL!Print_Titles</vt:lpstr>
      <vt:lpstr>'EX-S&amp;P'!Print_Titles</vt:lpstr>
      <vt:lpstr>LOAD!Print_Titles</vt:lpstr>
      <vt:lpstr>PROAD!Print_Titles</vt:lpstr>
      <vt:lpstr>'R&amp;U'!Print_Titles</vt:lpstr>
      <vt:lpstr>'S-PILES'!Print_Titles</vt:lpstr>
      <vt:lpstr>UPR!Print_Titles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Customer</dc:creator>
  <cp:lastModifiedBy>Barbara Lods</cp:lastModifiedBy>
  <cp:lastPrinted>2012-02-17T18:52:02Z</cp:lastPrinted>
  <dcterms:created xsi:type="dcterms:W3CDTF">2000-04-18T18:05:09Z</dcterms:created>
  <dcterms:modified xsi:type="dcterms:W3CDTF">2023-02-06T21:36:56Z</dcterms:modified>
</cp:coreProperties>
</file>