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v-dc01\Shared Docs\Forms\CEIR Emission Inventory\"/>
    </mc:Choice>
  </mc:AlternateContent>
  <xr:revisionPtr revIDLastSave="0" documentId="8_{B0C5306D-935F-4228-8F03-B4DD758C6700}" xr6:coauthVersionLast="36" xr6:coauthVersionMax="36" xr10:uidLastSave="{00000000-0000-0000-0000-000000000000}"/>
  <workbookProtection lockStructure="1"/>
  <bookViews>
    <workbookView xWindow="0" yWindow="0" windowWidth="24855" windowHeight="10440"/>
  </bookViews>
  <sheets>
    <sheet name="Data-Collection" sheetId="9" r:id="rId1"/>
    <sheet name="Emission_Cals" sheetId="10" r:id="rId2"/>
    <sheet name="Equation" sheetId="11" r:id="rId3"/>
  </sheets>
  <calcPr calcId="191029"/>
</workbook>
</file>

<file path=xl/calcChain.xml><?xml version="1.0" encoding="utf-8"?>
<calcChain xmlns="http://schemas.openxmlformats.org/spreadsheetml/2006/main">
  <c r="F10" i="10" l="1"/>
  <c r="F11" i="10"/>
  <c r="G10" i="10"/>
  <c r="G11" i="10"/>
  <c r="H10" i="10"/>
  <c r="H11" i="10"/>
  <c r="H35" i="10" s="1"/>
  <c r="H36" i="10" s="1"/>
  <c r="E10" i="10"/>
  <c r="E23" i="10" s="1"/>
  <c r="D10" i="10"/>
  <c r="D23" i="10"/>
  <c r="D35" i="10" s="1"/>
  <c r="D36" i="10" s="1"/>
  <c r="C10" i="10"/>
  <c r="C23" i="10"/>
  <c r="C31" i="10" s="1"/>
  <c r="C32" i="10" s="1"/>
  <c r="B10" i="10"/>
  <c r="B23" i="10" s="1"/>
  <c r="B11" i="10"/>
  <c r="H17" i="10"/>
  <c r="H18" i="10"/>
  <c r="H19" i="10"/>
  <c r="H53" i="10" s="1"/>
  <c r="B17" i="10"/>
  <c r="B18" i="10"/>
  <c r="I18" i="10" s="1"/>
  <c r="C17" i="10"/>
  <c r="D17" i="10"/>
  <c r="E17" i="10"/>
  <c r="F17" i="10"/>
  <c r="G17" i="10"/>
  <c r="I17" i="10"/>
  <c r="C18" i="10"/>
  <c r="C19" i="10" s="1"/>
  <c r="D18" i="10"/>
  <c r="D19" i="10" s="1"/>
  <c r="E18" i="10"/>
  <c r="F18" i="10"/>
  <c r="G18" i="10"/>
  <c r="E19" i="10"/>
  <c r="E44" i="10" s="1"/>
  <c r="F19" i="10"/>
  <c r="F41" i="10" s="1"/>
  <c r="G19" i="10"/>
  <c r="H52" i="10"/>
  <c r="G53" i="10"/>
  <c r="G52" i="10"/>
  <c r="F52" i="10"/>
  <c r="E11" i="10"/>
  <c r="D11" i="10"/>
  <c r="C11" i="10"/>
  <c r="H49" i="10"/>
  <c r="G49" i="10"/>
  <c r="G48" i="10"/>
  <c r="F49" i="10"/>
  <c r="G45" i="10"/>
  <c r="G44" i="10"/>
  <c r="H40" i="10"/>
  <c r="G41" i="10"/>
  <c r="G40" i="10"/>
  <c r="B7" i="10"/>
  <c r="B6" i="10"/>
  <c r="B4" i="10"/>
  <c r="B5" i="10"/>
  <c r="B3" i="10"/>
  <c r="H14" i="10"/>
  <c r="H13" i="10"/>
  <c r="H12" i="10"/>
  <c r="H9" i="10"/>
  <c r="G14" i="10"/>
  <c r="G13" i="10"/>
  <c r="G12" i="10"/>
  <c r="G9" i="10"/>
  <c r="F14" i="10"/>
  <c r="F13" i="10"/>
  <c r="F12" i="10"/>
  <c r="F9" i="10"/>
  <c r="E12" i="10"/>
  <c r="D12" i="10"/>
  <c r="C12" i="10"/>
  <c r="E14" i="10"/>
  <c r="D14" i="10"/>
  <c r="E13" i="10"/>
  <c r="E9" i="10"/>
  <c r="C14" i="10"/>
  <c r="B14" i="10"/>
  <c r="D13" i="10"/>
  <c r="C13" i="10"/>
  <c r="B13" i="10"/>
  <c r="B12" i="10"/>
  <c r="D9" i="10"/>
  <c r="C9" i="10"/>
  <c r="B9" i="10"/>
  <c r="E40" i="10"/>
  <c r="E45" i="10"/>
  <c r="E49" i="10"/>
  <c r="G23" i="10"/>
  <c r="G35" i="10" s="1"/>
  <c r="G36" i="10" s="1"/>
  <c r="F23" i="10"/>
  <c r="F35" i="10" s="1"/>
  <c r="F36" i="10" s="1"/>
  <c r="H23" i="10"/>
  <c r="H31" i="10" s="1"/>
  <c r="H32" i="10" s="1"/>
  <c r="H10" i="11"/>
  <c r="H6" i="11"/>
  <c r="H5" i="11"/>
  <c r="H4" i="11"/>
  <c r="G10" i="11"/>
  <c r="G9" i="11"/>
  <c r="G8" i="11"/>
  <c r="G7" i="11"/>
  <c r="G6" i="11"/>
  <c r="G5" i="11"/>
  <c r="G4" i="11"/>
  <c r="F10" i="11"/>
  <c r="F9" i="11"/>
  <c r="F8" i="11"/>
  <c r="F7" i="11"/>
  <c r="F6" i="11"/>
  <c r="F5" i="11"/>
  <c r="F4" i="11"/>
  <c r="E10" i="11"/>
  <c r="E9" i="11"/>
  <c r="E8" i="11"/>
  <c r="E7" i="11"/>
  <c r="E6" i="11"/>
  <c r="E5" i="11"/>
  <c r="E4" i="11"/>
  <c r="D10" i="11"/>
  <c r="D9" i="11"/>
  <c r="D8" i="11"/>
  <c r="D7" i="11"/>
  <c r="D6" i="11"/>
  <c r="D5" i="11"/>
  <c r="D4" i="11"/>
  <c r="C10" i="11"/>
  <c r="C9" i="11"/>
  <c r="C8" i="11"/>
  <c r="C7" i="11"/>
  <c r="C6" i="11"/>
  <c r="C5" i="11"/>
  <c r="C4" i="11"/>
  <c r="B10" i="11"/>
  <c r="B9" i="11"/>
  <c r="B8" i="11"/>
  <c r="B7" i="11"/>
  <c r="B6" i="11"/>
  <c r="B5" i="11"/>
  <c r="B4" i="11"/>
  <c r="F2" i="11"/>
  <c r="H2" i="11"/>
  <c r="G2" i="11"/>
  <c r="E2" i="11"/>
  <c r="D2" i="11"/>
  <c r="C2" i="11"/>
  <c r="B2" i="11"/>
  <c r="E27" i="10" l="1"/>
  <c r="E28" i="10" s="1"/>
  <c r="E24" i="10"/>
  <c r="E35" i="10"/>
  <c r="E36" i="10" s="1"/>
  <c r="E31" i="10"/>
  <c r="E32" i="10" s="1"/>
  <c r="B35" i="10"/>
  <c r="B36" i="10" s="1"/>
  <c r="B31" i="10"/>
  <c r="B32" i="10" s="1"/>
  <c r="B27" i="10"/>
  <c r="B28" i="10" s="1"/>
  <c r="B24" i="10"/>
  <c r="D49" i="10"/>
  <c r="D45" i="10"/>
  <c r="D40" i="10"/>
  <c r="D52" i="10"/>
  <c r="D44" i="10"/>
  <c r="D48" i="10"/>
  <c r="D41" i="10"/>
  <c r="D53" i="10"/>
  <c r="C41" i="10"/>
  <c r="C49" i="10"/>
  <c r="C40" i="10"/>
  <c r="C45" i="10"/>
  <c r="C44" i="10"/>
  <c r="C48" i="10"/>
  <c r="C53" i="10"/>
  <c r="C52" i="10"/>
  <c r="D27" i="10"/>
  <c r="D28" i="10" s="1"/>
  <c r="E53" i="10"/>
  <c r="E41" i="10"/>
  <c r="C27" i="10"/>
  <c r="C28" i="10" s="1"/>
  <c r="H45" i="10"/>
  <c r="E52" i="10"/>
  <c r="C35" i="10"/>
  <c r="C36" i="10" s="1"/>
  <c r="F48" i="10"/>
  <c r="B19" i="10"/>
  <c r="F31" i="10"/>
  <c r="F32" i="10" s="1"/>
  <c r="F44" i="10"/>
  <c r="H27" i="10"/>
  <c r="H28" i="10" s="1"/>
  <c r="G27" i="10"/>
  <c r="G28" i="10" s="1"/>
  <c r="C24" i="10"/>
  <c r="F45" i="10"/>
  <c r="H7" i="11"/>
  <c r="H24" i="10"/>
  <c r="F24" i="10"/>
  <c r="G24" i="10"/>
  <c r="D24" i="10"/>
  <c r="D31" i="10"/>
  <c r="D32" i="10" s="1"/>
  <c r="H48" i="10"/>
  <c r="H41" i="10"/>
  <c r="G31" i="10"/>
  <c r="G32" i="10" s="1"/>
  <c r="F53" i="10"/>
  <c r="F27" i="10"/>
  <c r="F28" i="10" s="1"/>
  <c r="E48" i="10"/>
  <c r="H8" i="11"/>
  <c r="F40" i="10"/>
  <c r="H9" i="11"/>
  <c r="H44" i="10"/>
  <c r="B41" i="10" l="1"/>
  <c r="I41" i="10" s="1"/>
  <c r="B53" i="10"/>
  <c r="I53" i="10" s="1"/>
  <c r="B44" i="10"/>
  <c r="I44" i="10" s="1"/>
  <c r="B48" i="10"/>
  <c r="I48" i="10" s="1"/>
  <c r="B40" i="10"/>
  <c r="I40" i="10" s="1"/>
  <c r="I19" i="10"/>
  <c r="B52" i="10"/>
  <c r="I52" i="10" s="1"/>
  <c r="B45" i="10"/>
  <c r="I45" i="10" s="1"/>
  <c r="I24" i="10" s="1"/>
  <c r="B49" i="10"/>
  <c r="I49" i="10" s="1"/>
  <c r="I36" i="10" l="1"/>
  <c r="I35" i="10"/>
  <c r="I31" i="10"/>
  <c r="I27" i="10"/>
  <c r="I23" i="10"/>
  <c r="I32" i="10"/>
  <c r="I28" i="10"/>
</calcChain>
</file>

<file path=xl/sharedStrings.xml><?xml version="1.0" encoding="utf-8"?>
<sst xmlns="http://schemas.openxmlformats.org/spreadsheetml/2006/main" count="296" uniqueCount="120">
  <si>
    <t>Open Air</t>
  </si>
  <si>
    <t>Covered after Roll-Out</t>
  </si>
  <si>
    <t>Covered without Roll-Out</t>
  </si>
  <si>
    <t>None</t>
  </si>
  <si>
    <t>Incinerator</t>
  </si>
  <si>
    <t>Carbon Filter</t>
  </si>
  <si>
    <t>FOOTNOTES</t>
  </si>
  <si>
    <t>Manufacturer/ Supplier</t>
  </si>
  <si>
    <t>Product Code Number</t>
  </si>
  <si>
    <t>Telephone Number</t>
  </si>
  <si>
    <t>Styrene</t>
  </si>
  <si>
    <t>Content (weight Percent) of</t>
  </si>
  <si>
    <t>Methyl Methacrylate</t>
  </si>
  <si>
    <t>Reduction Factor</t>
  </si>
  <si>
    <t>Name of Material</t>
  </si>
  <si>
    <t>Density (lbs/gal)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</si>
  <si>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</si>
  <si>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</si>
  <si>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</si>
  <si>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</si>
  <si>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</si>
  <si>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Content or weight percent of styrene, methyl metharcylate and total violates </t>
  </si>
  <si>
    <t>Vapor suppression</t>
  </si>
  <si>
    <t>Vapor Suppressed (Y / N)</t>
  </si>
  <si>
    <r>
      <t xml:space="preserve">Method of applying the raw material </t>
    </r>
    <r>
      <rPr>
        <vertAlign val="superscript"/>
        <sz val="10"/>
        <rFont val="Arial"/>
        <family val="2"/>
      </rPr>
      <t>1</t>
    </r>
  </si>
  <si>
    <t>Code</t>
  </si>
  <si>
    <t>Method</t>
  </si>
  <si>
    <t>Other - specify</t>
  </si>
  <si>
    <t>Ratio (Resin to Filler)</t>
  </si>
  <si>
    <r>
      <t xml:space="preserve">Method of curing </t>
    </r>
    <r>
      <rPr>
        <vertAlign val="superscript"/>
        <sz val="10"/>
        <rFont val="Arial"/>
        <family val="2"/>
      </rPr>
      <t>2</t>
    </r>
  </si>
  <si>
    <t xml:space="preserve">6. </t>
  </si>
  <si>
    <r>
      <t xml:space="preserve">VOC Emission Control System </t>
    </r>
    <r>
      <rPr>
        <vertAlign val="superscript"/>
        <sz val="10"/>
        <rFont val="Arial"/>
        <family val="2"/>
      </rPr>
      <t>3</t>
    </r>
  </si>
  <si>
    <t>Amount of inert mineral filler added</t>
  </si>
  <si>
    <r>
      <t xml:space="preserve">Method of Application (Code) </t>
    </r>
    <r>
      <rPr>
        <vertAlign val="superscript"/>
        <sz val="10"/>
        <rFont val="Arial"/>
        <family val="2"/>
      </rPr>
      <t>1</t>
    </r>
  </si>
  <si>
    <r>
      <t xml:space="preserve">VOC Emission Control System (Code) </t>
    </r>
    <r>
      <rPr>
        <vertAlign val="superscript"/>
        <sz val="10"/>
        <rFont val="Arial"/>
        <family val="2"/>
      </rPr>
      <t>3</t>
    </r>
  </si>
  <si>
    <t>Control Efficiency (%)</t>
  </si>
  <si>
    <t>Amount of Raw Material Used per Year</t>
  </si>
  <si>
    <t>Gallons</t>
  </si>
  <si>
    <t>Pounds</t>
  </si>
  <si>
    <t>Tons</t>
  </si>
  <si>
    <t>Footnotes are on page 2.</t>
  </si>
  <si>
    <r>
      <t xml:space="preserve">Process Number and/or Name </t>
    </r>
    <r>
      <rPr>
        <vertAlign val="superscript"/>
        <sz val="10"/>
        <rFont val="Arial"/>
        <family val="2"/>
      </rPr>
      <t>4</t>
    </r>
  </si>
  <si>
    <t>Inert Mineral Filler (Y/ N)</t>
  </si>
  <si>
    <r>
      <t xml:space="preserve">Method of Curing (Code) </t>
    </r>
    <r>
      <rPr>
        <vertAlign val="superscript"/>
        <sz val="10"/>
        <rFont val="Arial"/>
        <family val="2"/>
      </rPr>
      <t>2</t>
    </r>
  </si>
  <si>
    <t>Vacuum bagging / closed-mold curing with Roll-Out</t>
  </si>
  <si>
    <t>Vacuum bagging / closed-mold curing without Roll-Out</t>
  </si>
  <si>
    <t>EMISSION</t>
  </si>
  <si>
    <t>YEAR</t>
  </si>
  <si>
    <t>FORM</t>
  </si>
  <si>
    <t xml:space="preserve">METHODS OF APPLICATION </t>
  </si>
  <si>
    <t xml:space="preserve">1.  </t>
  </si>
  <si>
    <t xml:space="preserve">2.  </t>
  </si>
  <si>
    <t>METHODS OF CURING</t>
  </si>
  <si>
    <t xml:space="preserve">3.  </t>
  </si>
  <si>
    <t>EMISSION CONTROL SYSTEMS</t>
  </si>
  <si>
    <t xml:space="preserve">4.  </t>
  </si>
  <si>
    <t>Use as many sheet as needed.</t>
  </si>
  <si>
    <t xml:space="preserve">5.  </t>
  </si>
  <si>
    <t>MSDS - Material Safety Data Sheet - One for each raw material.</t>
  </si>
  <si>
    <t xml:space="preserve">The following information is need for the calculation of emissions from reinforced plastic composition (fiberglass) operations. There are at least 6 'operating factors' the effect the amount of emissions to the ambient air from fiberglass operation.  If a raw material used with more than one 'operating factor' reports its usage as a different 'Process'.  The 6 'operating factors' are as follows: </t>
  </si>
  <si>
    <t>Page 1</t>
  </si>
  <si>
    <t xml:space="preserve"> OPERATION AND THROUGHPUT DATA</t>
  </si>
  <si>
    <t>Total Violates</t>
  </si>
  <si>
    <t>A</t>
  </si>
  <si>
    <t>Process</t>
  </si>
  <si>
    <t>%HAP</t>
  </si>
  <si>
    <t>C</t>
  </si>
  <si>
    <t>B</t>
  </si>
  <si>
    <t>Application Method</t>
  </si>
  <si>
    <t>Emission Factor (lbs/ton)</t>
  </si>
  <si>
    <t>Raw Material (tpy)</t>
  </si>
  <si>
    <t>D</t>
  </si>
  <si>
    <t>E</t>
  </si>
  <si>
    <t>F</t>
  </si>
  <si>
    <t>G</t>
  </si>
  <si>
    <t>H</t>
  </si>
  <si>
    <t>I</t>
  </si>
  <si>
    <t>Vapor Suppressed - Reduction Factor</t>
  </si>
  <si>
    <t>Inert Mineral Filler Ratio</t>
  </si>
  <si>
    <t>Uncontrolled</t>
  </si>
  <si>
    <t>Controlled</t>
  </si>
  <si>
    <t>EMISSION CALCULATIONS</t>
  </si>
  <si>
    <t>Resin / Gelcoat</t>
  </si>
  <si>
    <r>
      <t xml:space="preserve">Type of Raw Materials - </t>
    </r>
    <r>
      <rPr>
        <sz val="8"/>
        <rFont val="Arial"/>
        <family val="2"/>
      </rPr>
      <t>attach the MSDS</t>
    </r>
    <r>
      <rPr>
        <sz val="10"/>
        <rFont val="Arial"/>
      </rPr>
      <t xml:space="preserve"> </t>
    </r>
    <r>
      <rPr>
        <vertAlign val="superscript"/>
        <sz val="10"/>
        <rFont val="Arial"/>
        <family val="2"/>
      </rPr>
      <t>5</t>
    </r>
  </si>
  <si>
    <t>Resin/Gelcoat</t>
  </si>
  <si>
    <t>Inert Minerial Filler</t>
  </si>
  <si>
    <t>Total</t>
  </si>
  <si>
    <t>HAPs</t>
  </si>
  <si>
    <t>TOG</t>
  </si>
  <si>
    <t>TOG (tpy)</t>
  </si>
  <si>
    <t>Annual Emissions</t>
  </si>
  <si>
    <t>HAPs (tpy)</t>
  </si>
  <si>
    <t>Styrene (lbs/yr)</t>
  </si>
  <si>
    <t>Methyl Methacrylate (lbs/yr)</t>
  </si>
  <si>
    <t>COMPANY NAME:</t>
  </si>
  <si>
    <t>FACILITY NAME:</t>
  </si>
  <si>
    <t>FACILITY NUMBER:</t>
  </si>
  <si>
    <t>COMPANY NUMBER:</t>
  </si>
  <si>
    <t>EMISSION YEAR:</t>
  </si>
  <si>
    <t>TOTAL</t>
  </si>
  <si>
    <t>AVERAGE</t>
  </si>
  <si>
    <t xml:space="preserve">|__|__|__|__|  </t>
  </si>
  <si>
    <t>|__|__|__|__|__|</t>
  </si>
  <si>
    <t>BOAT - REINFORCED PLASTICS COMPOSITES (FIBERGLASS) FABRICATOR</t>
  </si>
  <si>
    <t>BRPC-O</t>
  </si>
  <si>
    <t>Atomized</t>
  </si>
  <si>
    <t>Nonatomized</t>
  </si>
  <si>
    <t>Gel coat, pigmented clear, tooling</t>
  </si>
  <si>
    <t>Process Name</t>
  </si>
  <si>
    <t>Application Code</t>
  </si>
  <si>
    <t>EQUATIONS</t>
  </si>
  <si>
    <t>Emission Factors (pounds per ton)</t>
  </si>
  <si>
    <t>HARP / CEIDARS</t>
  </si>
  <si>
    <t>Atomized, plus vacuum bagging with roll-out</t>
  </si>
  <si>
    <t>Atomized, plus vacuum bagging without roll-out</t>
  </si>
  <si>
    <t>Nonatomized, plus vacuum bagging with roll-out</t>
  </si>
  <si>
    <t>Nonatomized, plus vacuum bagging without roll-out</t>
  </si>
  <si>
    <t>Catalytic Converter</t>
  </si>
  <si>
    <t>20_ _</t>
  </si>
  <si>
    <t>SUBMIT THIS COMPLETED FORM TO: ENGINEERING@AVAQMD.CA.GOV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</si>
</sst>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73" formatCode="#,##0.0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28"/>
      <name val="Times New Roman"/>
      <family val="1"/>
    </font>
    <font>
      <sz val="20"/>
      <name val="Times New Roman"/>
      <family val="1"/>
    </font>
    <font>
      <b/>
      <sz val="20"/>
      <name val="Arial"/>
      <family val="2"/>
    </font>
    <font>
      <sz val="8"/>
      <name val="Arial"/>
      <family val="2"/>
    </font>
    <font>
      <sz val="26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left" vertical="center"/>
    </xf>
    <xf numFmtId="0" fontId="0" fillId="0" borderId="1" xfId="0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/>
    <xf numFmtId="0" fontId="0" fillId="2" borderId="1" xfId="0" applyFill="1" applyBorder="1" applyAlignment="1"/>
    <xf numFmtId="0" fontId="0" fillId="0" borderId="0" xfId="0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Alignment="1"/>
    <xf numFmtId="166" fontId="0" fillId="0" borderId="0" xfId="0" applyNumberFormat="1" applyAlignment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173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7" xfId="0" applyBorder="1"/>
    <xf numFmtId="0" fontId="0" fillId="2" borderId="7" xfId="0" applyFill="1" applyBorder="1" applyAlignment="1">
      <alignment horizontal="center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0" xfId="0" applyNumberFormat="1" applyAlignment="1">
      <alignment horizontal="center"/>
    </xf>
    <xf numFmtId="0" fontId="0" fillId="2" borderId="18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4" fontId="0" fillId="0" borderId="1" xfId="0" applyNumberFormat="1" applyFill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0" fillId="0" borderId="0" xfId="0" applyAlignment="1"/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2" xfId="0" applyBorder="1" applyAlignment="1"/>
    <xf numFmtId="0" fontId="0" fillId="0" borderId="1" xfId="0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A67" zoomScaleNormal="100" workbookViewId="0">
      <selection activeCell="E87" sqref="E87"/>
    </sheetView>
  </sheetViews>
  <sheetFormatPr defaultRowHeight="12.75" x14ac:dyDescent="0.2"/>
  <cols>
    <col min="1" max="1" width="12" style="22" customWidth="1"/>
    <col min="2" max="2" width="21.7109375" customWidth="1"/>
    <col min="3" max="9" width="20.7109375" customWidth="1"/>
  </cols>
  <sheetData>
    <row r="1" spans="1:20" ht="20.25" x14ac:dyDescent="0.3">
      <c r="A1" s="16" t="s">
        <v>46</v>
      </c>
      <c r="B1" s="107" t="s">
        <v>112</v>
      </c>
      <c r="C1" s="108"/>
      <c r="D1" s="108"/>
      <c r="E1" s="108"/>
      <c r="F1" s="108"/>
      <c r="G1" s="108"/>
      <c r="H1" s="109"/>
      <c r="I1" s="16" t="s">
        <v>48</v>
      </c>
      <c r="J1" s="15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1" customHeight="1" x14ac:dyDescent="0.4">
      <c r="A2" s="26" t="s">
        <v>47</v>
      </c>
      <c r="B2" s="110" t="s">
        <v>103</v>
      </c>
      <c r="C2" s="111"/>
      <c r="D2" s="111"/>
      <c r="E2" s="111"/>
      <c r="F2" s="111"/>
      <c r="G2" s="111"/>
      <c r="H2" s="112"/>
      <c r="I2" s="17"/>
      <c r="J2" s="12"/>
    </row>
    <row r="3" spans="1:20" ht="21" customHeight="1" x14ac:dyDescent="0.4">
      <c r="A3" s="105" t="s">
        <v>118</v>
      </c>
      <c r="B3" s="113" t="s">
        <v>61</v>
      </c>
      <c r="C3" s="114"/>
      <c r="D3" s="114"/>
      <c r="E3" s="114"/>
      <c r="F3" s="114"/>
      <c r="G3" s="114"/>
      <c r="H3" s="115"/>
      <c r="I3" s="18" t="s">
        <v>104</v>
      </c>
      <c r="J3" s="12"/>
    </row>
    <row r="4" spans="1:20" ht="21" customHeight="1" x14ac:dyDescent="0.4">
      <c r="A4" s="105"/>
      <c r="B4" s="53" t="s">
        <v>94</v>
      </c>
      <c r="C4" s="116"/>
      <c r="D4" s="116"/>
      <c r="E4" s="44"/>
      <c r="F4" s="55" t="s">
        <v>95</v>
      </c>
      <c r="G4" s="117"/>
      <c r="H4" s="118"/>
      <c r="I4" s="18"/>
      <c r="J4" s="12"/>
    </row>
    <row r="5" spans="1:20" s="14" customFormat="1" ht="21" customHeight="1" thickBot="1" x14ac:dyDescent="0.25">
      <c r="A5" s="106"/>
      <c r="B5" s="50"/>
      <c r="C5" s="54" t="s">
        <v>97</v>
      </c>
      <c r="D5" s="62" t="s">
        <v>101</v>
      </c>
      <c r="E5" s="51"/>
      <c r="F5" s="54" t="s">
        <v>96</v>
      </c>
      <c r="G5" s="62" t="s">
        <v>102</v>
      </c>
      <c r="H5" s="52"/>
      <c r="I5" s="19" t="s">
        <v>60</v>
      </c>
      <c r="J5" s="13"/>
    </row>
    <row r="6" spans="1:20" ht="38.1" customHeight="1" x14ac:dyDescent="0.45">
      <c r="A6" s="103" t="s">
        <v>59</v>
      </c>
      <c r="B6" s="104"/>
      <c r="C6" s="104"/>
      <c r="D6" s="104"/>
      <c r="E6" s="104"/>
      <c r="F6" s="104"/>
      <c r="G6" s="11"/>
      <c r="H6" s="11"/>
      <c r="I6" s="11"/>
      <c r="J6" s="11"/>
    </row>
    <row r="7" spans="1:20" ht="14.25" x14ac:dyDescent="0.2">
      <c r="A7" s="27" t="s">
        <v>16</v>
      </c>
      <c r="B7" s="119" t="s">
        <v>24</v>
      </c>
      <c r="C7" s="119"/>
      <c r="D7" s="119"/>
      <c r="E7" s="119"/>
    </row>
    <row r="8" spans="1:20" x14ac:dyDescent="0.2">
      <c r="A8" s="27" t="s">
        <v>17</v>
      </c>
      <c r="B8" s="119" t="s">
        <v>21</v>
      </c>
      <c r="C8" s="119"/>
      <c r="D8" s="119"/>
      <c r="E8" s="119"/>
    </row>
    <row r="9" spans="1:20" x14ac:dyDescent="0.2">
      <c r="A9" s="27" t="s">
        <v>18</v>
      </c>
      <c r="B9" s="119" t="s">
        <v>22</v>
      </c>
      <c r="C9" s="119"/>
      <c r="D9" s="119"/>
      <c r="E9" s="119"/>
    </row>
    <row r="10" spans="1:20" x14ac:dyDescent="0.2">
      <c r="A10" s="27" t="s">
        <v>19</v>
      </c>
      <c r="B10" s="119" t="s">
        <v>32</v>
      </c>
      <c r="C10" s="119"/>
      <c r="D10" s="119"/>
      <c r="E10" s="119"/>
    </row>
    <row r="11" spans="1:20" ht="14.25" x14ac:dyDescent="0.2">
      <c r="A11" s="27" t="s">
        <v>20</v>
      </c>
      <c r="B11" s="119" t="s">
        <v>29</v>
      </c>
      <c r="C11" s="119"/>
      <c r="D11" s="119"/>
      <c r="E11" s="119"/>
    </row>
    <row r="12" spans="1:20" ht="14.25" x14ac:dyDescent="0.2">
      <c r="A12" s="27" t="s">
        <v>30</v>
      </c>
      <c r="B12" s="95" t="s">
        <v>31</v>
      </c>
      <c r="C12" s="95"/>
      <c r="D12" s="95"/>
      <c r="E12" s="95"/>
    </row>
    <row r="13" spans="1:20" ht="3.95" customHeight="1" thickBot="1" x14ac:dyDescent="0.25">
      <c r="B13" s="4"/>
      <c r="C13" s="6"/>
      <c r="D13" s="6"/>
    </row>
    <row r="14" spans="1:20" ht="17.45" customHeight="1" x14ac:dyDescent="0.2">
      <c r="A14" s="124" t="s">
        <v>41</v>
      </c>
      <c r="B14" s="125"/>
      <c r="C14" s="84"/>
      <c r="D14" s="84"/>
      <c r="E14" s="84"/>
      <c r="F14" s="84"/>
      <c r="G14" s="63"/>
      <c r="H14" s="63"/>
      <c r="I14" s="64"/>
    </row>
    <row r="15" spans="1:20" ht="17.45" customHeight="1" x14ac:dyDescent="0.2">
      <c r="A15" s="126" t="s">
        <v>33</v>
      </c>
      <c r="B15" s="127"/>
      <c r="C15" s="65"/>
      <c r="D15" s="65"/>
      <c r="E15" s="65"/>
      <c r="F15" s="66"/>
      <c r="G15" s="65"/>
      <c r="H15" s="65"/>
      <c r="I15" s="67"/>
    </row>
    <row r="16" spans="1:20" ht="17.45" customHeight="1" x14ac:dyDescent="0.2">
      <c r="A16" s="120" t="s">
        <v>83</v>
      </c>
      <c r="B16" s="121"/>
      <c r="C16" s="80"/>
      <c r="D16" s="80"/>
      <c r="E16" s="81"/>
      <c r="F16" s="82"/>
      <c r="G16" s="40"/>
      <c r="H16" s="40"/>
      <c r="I16" s="47"/>
    </row>
    <row r="17" spans="1:9" ht="17.45" customHeight="1" x14ac:dyDescent="0.2">
      <c r="A17" s="122" t="s">
        <v>82</v>
      </c>
      <c r="B17" s="123"/>
      <c r="C17" s="83"/>
      <c r="D17" s="83"/>
      <c r="E17" s="83"/>
      <c r="F17" s="83"/>
      <c r="G17" s="10"/>
      <c r="H17" s="10"/>
      <c r="I17" s="46"/>
    </row>
    <row r="18" spans="1:9" ht="17.45" customHeight="1" x14ac:dyDescent="0.2">
      <c r="A18" s="98" t="s">
        <v>7</v>
      </c>
      <c r="B18" s="100"/>
      <c r="C18" s="68"/>
      <c r="D18" s="68"/>
      <c r="E18" s="68"/>
      <c r="F18" s="66"/>
      <c r="G18" s="45"/>
      <c r="H18" s="49"/>
      <c r="I18" s="69"/>
    </row>
    <row r="19" spans="1:9" ht="17.45" customHeight="1" x14ac:dyDescent="0.2">
      <c r="A19" s="98" t="s">
        <v>9</v>
      </c>
      <c r="B19" s="100"/>
      <c r="C19" s="68"/>
      <c r="D19" s="68"/>
      <c r="E19" s="68"/>
      <c r="F19" s="66"/>
      <c r="G19" s="70"/>
      <c r="H19" s="71"/>
      <c r="I19" s="69"/>
    </row>
    <row r="20" spans="1:9" ht="17.45" customHeight="1" x14ac:dyDescent="0.2">
      <c r="A20" s="98" t="s">
        <v>14</v>
      </c>
      <c r="B20" s="100"/>
      <c r="C20" s="68"/>
      <c r="D20" s="68"/>
      <c r="E20" s="68"/>
      <c r="F20" s="66"/>
      <c r="G20" s="45"/>
      <c r="H20" s="45"/>
      <c r="I20" s="48"/>
    </row>
    <row r="21" spans="1:9" ht="17.45" customHeight="1" x14ac:dyDescent="0.2">
      <c r="A21" s="98" t="s">
        <v>8</v>
      </c>
      <c r="B21" s="100"/>
      <c r="C21" s="68"/>
      <c r="D21" s="85"/>
      <c r="E21" s="85"/>
      <c r="F21" s="86"/>
      <c r="G21" s="72"/>
      <c r="H21" s="73"/>
      <c r="I21" s="69"/>
    </row>
    <row r="22" spans="1:9" ht="17.45" customHeight="1" x14ac:dyDescent="0.2">
      <c r="A22" s="98" t="s">
        <v>15</v>
      </c>
      <c r="B22" s="100"/>
      <c r="C22" s="83"/>
      <c r="D22" s="83"/>
      <c r="E22" s="83"/>
      <c r="F22" s="83"/>
      <c r="G22" s="72"/>
      <c r="H22" s="45"/>
      <c r="I22" s="69"/>
    </row>
    <row r="23" spans="1:9" ht="17.45" customHeight="1" x14ac:dyDescent="0.2">
      <c r="A23" s="98" t="s">
        <v>11</v>
      </c>
      <c r="B23" s="99"/>
      <c r="C23" s="80"/>
      <c r="D23" s="80"/>
      <c r="E23" s="81"/>
      <c r="F23" s="82"/>
      <c r="G23" s="81"/>
      <c r="H23" s="81"/>
      <c r="I23" s="87"/>
    </row>
    <row r="24" spans="1:9" ht="17.45" customHeight="1" x14ac:dyDescent="0.2">
      <c r="A24" s="98" t="s">
        <v>10</v>
      </c>
      <c r="B24" s="99"/>
      <c r="C24" s="90"/>
      <c r="D24" s="88"/>
      <c r="E24" s="88"/>
      <c r="F24" s="88"/>
      <c r="G24" s="88"/>
      <c r="H24" s="89"/>
      <c r="I24" s="91"/>
    </row>
    <row r="25" spans="1:9" ht="17.45" customHeight="1" x14ac:dyDescent="0.2">
      <c r="A25" s="98" t="s">
        <v>12</v>
      </c>
      <c r="B25" s="99"/>
      <c r="C25" s="88"/>
      <c r="D25" s="88"/>
      <c r="E25" s="88"/>
      <c r="F25" s="88"/>
      <c r="G25" s="88"/>
      <c r="H25" s="89"/>
      <c r="I25" s="91"/>
    </row>
    <row r="26" spans="1:9" ht="17.45" customHeight="1" x14ac:dyDescent="0.2">
      <c r="A26" s="98" t="s">
        <v>62</v>
      </c>
      <c r="B26" s="99"/>
      <c r="C26" s="88"/>
      <c r="D26" s="88"/>
      <c r="E26" s="88"/>
      <c r="F26" s="88"/>
      <c r="G26" s="88"/>
      <c r="H26" s="89"/>
      <c r="I26" s="91"/>
    </row>
    <row r="27" spans="1:9" ht="17.45" customHeight="1" x14ac:dyDescent="0.2">
      <c r="A27" s="120" t="s">
        <v>23</v>
      </c>
      <c r="B27" s="121"/>
      <c r="C27" s="65"/>
      <c r="D27" s="65"/>
      <c r="E27" s="65"/>
      <c r="F27" s="66"/>
      <c r="G27" s="65"/>
      <c r="H27" s="71"/>
      <c r="I27" s="67"/>
    </row>
    <row r="28" spans="1:9" ht="17.45" customHeight="1" x14ac:dyDescent="0.2">
      <c r="A28" s="98" t="s">
        <v>13</v>
      </c>
      <c r="B28" s="99"/>
      <c r="C28" s="74"/>
      <c r="D28" s="74"/>
      <c r="E28" s="74"/>
      <c r="F28" s="92"/>
      <c r="G28" s="74"/>
      <c r="H28" s="73"/>
      <c r="I28" s="93"/>
    </row>
    <row r="29" spans="1:9" ht="17.45" customHeight="1" x14ac:dyDescent="0.2">
      <c r="A29" s="120" t="s">
        <v>36</v>
      </c>
      <c r="B29" s="121"/>
      <c r="C29" s="31"/>
      <c r="D29" s="31"/>
      <c r="E29" s="31"/>
      <c r="F29" s="40"/>
      <c r="G29" s="29"/>
      <c r="H29" s="29"/>
      <c r="I29" s="41"/>
    </row>
    <row r="30" spans="1:9" ht="17.45" customHeight="1" x14ac:dyDescent="0.2">
      <c r="A30" s="98" t="s">
        <v>37</v>
      </c>
      <c r="B30" s="99"/>
      <c r="C30" s="74"/>
      <c r="D30" s="74"/>
      <c r="E30" s="65"/>
      <c r="F30" s="66"/>
      <c r="G30" s="72"/>
      <c r="H30" s="73"/>
      <c r="I30" s="69"/>
    </row>
    <row r="31" spans="1:9" ht="17.45" customHeight="1" x14ac:dyDescent="0.2">
      <c r="A31" s="98" t="s">
        <v>38</v>
      </c>
      <c r="B31" s="100"/>
      <c r="C31" s="74"/>
      <c r="D31" s="74"/>
      <c r="E31" s="65"/>
      <c r="F31" s="66"/>
      <c r="G31" s="72"/>
      <c r="H31" s="45"/>
      <c r="I31" s="69"/>
    </row>
    <row r="32" spans="1:9" ht="17.45" customHeight="1" x14ac:dyDescent="0.2">
      <c r="A32" s="98" t="s">
        <v>39</v>
      </c>
      <c r="B32" s="99"/>
      <c r="C32" s="74"/>
      <c r="D32" s="74"/>
      <c r="E32" s="65"/>
      <c r="F32" s="66"/>
      <c r="G32" s="72"/>
      <c r="H32" s="72"/>
      <c r="I32" s="69"/>
    </row>
    <row r="33" spans="1:9" ht="17.45" customHeight="1" x14ac:dyDescent="0.2">
      <c r="A33" s="101" t="s">
        <v>42</v>
      </c>
      <c r="B33" s="102"/>
      <c r="C33" s="65"/>
      <c r="D33" s="65"/>
      <c r="E33" s="65"/>
      <c r="F33" s="66"/>
      <c r="G33" s="72"/>
      <c r="H33" s="72"/>
      <c r="I33" s="69"/>
    </row>
    <row r="34" spans="1:9" ht="17.45" customHeight="1" x14ac:dyDescent="0.2">
      <c r="A34" s="98" t="s">
        <v>7</v>
      </c>
      <c r="B34" s="99"/>
      <c r="C34" s="74"/>
      <c r="D34" s="74"/>
      <c r="E34" s="65"/>
      <c r="F34" s="66"/>
      <c r="G34" s="72"/>
      <c r="H34" s="72"/>
      <c r="I34" s="69"/>
    </row>
    <row r="35" spans="1:9" ht="17.45" customHeight="1" x14ac:dyDescent="0.2">
      <c r="A35" s="98" t="s">
        <v>9</v>
      </c>
      <c r="B35" s="99"/>
      <c r="C35" s="74"/>
      <c r="D35" s="74"/>
      <c r="E35" s="65"/>
      <c r="F35" s="66"/>
      <c r="G35" s="72"/>
      <c r="H35" s="72"/>
      <c r="I35" s="69"/>
    </row>
    <row r="36" spans="1:9" ht="17.45" customHeight="1" x14ac:dyDescent="0.2">
      <c r="A36" s="98" t="s">
        <v>14</v>
      </c>
      <c r="B36" s="99"/>
      <c r="C36" s="74"/>
      <c r="D36" s="74"/>
      <c r="E36" s="65"/>
      <c r="F36" s="66"/>
      <c r="G36" s="72"/>
      <c r="H36" s="72"/>
      <c r="I36" s="69"/>
    </row>
    <row r="37" spans="1:9" ht="17.45" customHeight="1" x14ac:dyDescent="0.2">
      <c r="A37" s="98" t="s">
        <v>15</v>
      </c>
      <c r="B37" s="99"/>
      <c r="C37" s="74"/>
      <c r="D37" s="74"/>
      <c r="E37" s="65"/>
      <c r="F37" s="66"/>
      <c r="G37" s="72"/>
      <c r="H37" s="72"/>
      <c r="I37" s="69"/>
    </row>
    <row r="38" spans="1:9" ht="17.45" customHeight="1" x14ac:dyDescent="0.2">
      <c r="A38" s="98" t="s">
        <v>28</v>
      </c>
      <c r="B38" s="99"/>
      <c r="C38" s="74"/>
      <c r="D38" s="74"/>
      <c r="E38" s="65"/>
      <c r="F38" s="66"/>
      <c r="G38" s="72"/>
      <c r="H38" s="72"/>
      <c r="I38" s="69"/>
    </row>
    <row r="39" spans="1:9" ht="17.45" customHeight="1" x14ac:dyDescent="0.2">
      <c r="A39" s="120" t="s">
        <v>36</v>
      </c>
      <c r="B39" s="121"/>
      <c r="C39" s="31"/>
      <c r="D39" s="31"/>
      <c r="E39" s="31"/>
      <c r="F39" s="40"/>
      <c r="G39" s="29"/>
      <c r="H39" s="29"/>
      <c r="I39" s="41"/>
    </row>
    <row r="40" spans="1:9" ht="17.45" customHeight="1" x14ac:dyDescent="0.2">
      <c r="A40" s="98" t="s">
        <v>37</v>
      </c>
      <c r="B40" s="99"/>
      <c r="C40" s="74"/>
      <c r="D40" s="74"/>
      <c r="E40" s="65"/>
      <c r="F40" s="66"/>
      <c r="G40" s="72"/>
      <c r="H40" s="72"/>
      <c r="I40" s="69"/>
    </row>
    <row r="41" spans="1:9" ht="17.45" customHeight="1" x14ac:dyDescent="0.2">
      <c r="A41" s="98" t="s">
        <v>38</v>
      </c>
      <c r="B41" s="99"/>
      <c r="C41" s="74"/>
      <c r="D41" s="74"/>
      <c r="E41" s="65"/>
      <c r="F41" s="66"/>
      <c r="G41" s="72"/>
      <c r="H41" s="72"/>
      <c r="I41" s="69"/>
    </row>
    <row r="42" spans="1:9" ht="17.45" customHeight="1" x14ac:dyDescent="0.2">
      <c r="A42" s="98" t="s">
        <v>39</v>
      </c>
      <c r="B42" s="99"/>
      <c r="C42" s="74"/>
      <c r="D42" s="74"/>
      <c r="E42" s="65"/>
      <c r="F42" s="66"/>
      <c r="G42" s="72"/>
      <c r="H42" s="72"/>
      <c r="I42" s="69"/>
    </row>
    <row r="43" spans="1:9" ht="17.45" customHeight="1" x14ac:dyDescent="0.2">
      <c r="A43" s="96" t="s">
        <v>43</v>
      </c>
      <c r="B43" s="97"/>
      <c r="C43" s="72"/>
      <c r="D43" s="72"/>
      <c r="E43" s="65"/>
      <c r="F43" s="66"/>
      <c r="G43" s="65"/>
      <c r="H43" s="65"/>
      <c r="I43" s="67"/>
    </row>
    <row r="44" spans="1:9" ht="17.45" customHeight="1" x14ac:dyDescent="0.2">
      <c r="A44" s="130" t="s">
        <v>34</v>
      </c>
      <c r="B44" s="131"/>
      <c r="C44" s="72"/>
      <c r="D44" s="72"/>
      <c r="E44" s="65"/>
      <c r="F44" s="66"/>
      <c r="G44" s="72"/>
      <c r="H44" s="72"/>
      <c r="I44" s="69"/>
    </row>
    <row r="45" spans="1:9" ht="17.45" customHeight="1" thickBot="1" x14ac:dyDescent="0.25">
      <c r="A45" s="128" t="s">
        <v>35</v>
      </c>
      <c r="B45" s="129"/>
      <c r="C45" s="75"/>
      <c r="D45" s="75"/>
      <c r="E45" s="76"/>
      <c r="F45" s="77"/>
      <c r="G45" s="75"/>
      <c r="H45" s="75"/>
      <c r="I45" s="78"/>
    </row>
    <row r="46" spans="1:9" x14ac:dyDescent="0.2">
      <c r="A46" s="30" t="s">
        <v>40</v>
      </c>
    </row>
    <row r="47" spans="1:9" ht="18" x14ac:dyDescent="0.25">
      <c r="B47" s="133" t="s">
        <v>6</v>
      </c>
      <c r="C47" s="133"/>
      <c r="D47" s="133"/>
      <c r="E47" s="133"/>
    </row>
    <row r="48" spans="1:9" x14ac:dyDescent="0.2">
      <c r="A48" s="33" t="s">
        <v>50</v>
      </c>
      <c r="B48" s="2" t="s">
        <v>49</v>
      </c>
      <c r="C48" s="5"/>
    </row>
    <row r="49" spans="1:6" x14ac:dyDescent="0.2">
      <c r="A49" s="28" t="s">
        <v>25</v>
      </c>
      <c r="B49" s="5" t="s">
        <v>26</v>
      </c>
    </row>
    <row r="50" spans="1:6" x14ac:dyDescent="0.2">
      <c r="A50" s="22" t="s">
        <v>63</v>
      </c>
      <c r="B50" s="132" t="s">
        <v>105</v>
      </c>
      <c r="C50" s="132"/>
      <c r="D50" s="132"/>
      <c r="E50" s="132"/>
      <c r="F50" s="132"/>
    </row>
    <row r="51" spans="1:6" x14ac:dyDescent="0.2">
      <c r="A51" s="22" t="s">
        <v>67</v>
      </c>
      <c r="B51" s="132" t="s">
        <v>113</v>
      </c>
      <c r="C51" s="132"/>
      <c r="D51" s="132"/>
      <c r="E51" s="132"/>
      <c r="F51" s="132"/>
    </row>
    <row r="52" spans="1:6" x14ac:dyDescent="0.2">
      <c r="A52" s="22" t="s">
        <v>66</v>
      </c>
      <c r="B52" s="132" t="s">
        <v>114</v>
      </c>
      <c r="C52" s="132"/>
      <c r="D52" s="132"/>
      <c r="E52" s="132"/>
      <c r="F52" s="132"/>
    </row>
    <row r="53" spans="1:6" x14ac:dyDescent="0.2">
      <c r="A53" s="22" t="s">
        <v>71</v>
      </c>
      <c r="B53" s="132" t="s">
        <v>106</v>
      </c>
      <c r="C53" s="132"/>
      <c r="D53" s="132"/>
      <c r="E53" s="132"/>
      <c r="F53" s="132"/>
    </row>
    <row r="54" spans="1:6" x14ac:dyDescent="0.2">
      <c r="A54" s="22" t="s">
        <v>72</v>
      </c>
      <c r="B54" s="132" t="s">
        <v>115</v>
      </c>
      <c r="C54" s="132"/>
      <c r="D54" s="132"/>
      <c r="E54" s="132"/>
      <c r="F54" s="132"/>
    </row>
    <row r="55" spans="1:6" x14ac:dyDescent="0.2">
      <c r="A55" s="22" t="s">
        <v>73</v>
      </c>
      <c r="B55" s="132" t="s">
        <v>116</v>
      </c>
      <c r="C55" s="132"/>
      <c r="D55" s="132"/>
      <c r="E55" s="132"/>
      <c r="F55" s="132"/>
    </row>
    <row r="56" spans="1:6" x14ac:dyDescent="0.2">
      <c r="A56" s="22" t="s">
        <v>74</v>
      </c>
      <c r="B56" s="132" t="s">
        <v>107</v>
      </c>
      <c r="C56" s="132"/>
      <c r="D56" s="132"/>
      <c r="E56" s="132"/>
      <c r="F56" s="132"/>
    </row>
    <row r="57" spans="1:6" x14ac:dyDescent="0.2">
      <c r="A57" s="22" t="s">
        <v>75</v>
      </c>
      <c r="B57" s="95" t="s">
        <v>27</v>
      </c>
      <c r="C57" s="95"/>
      <c r="D57" s="95"/>
      <c r="E57" s="95"/>
      <c r="F57" s="95"/>
    </row>
    <row r="58" spans="1:6" x14ac:dyDescent="0.2">
      <c r="A58" s="22" t="s">
        <v>76</v>
      </c>
      <c r="B58" s="95" t="s">
        <v>27</v>
      </c>
      <c r="C58" s="95"/>
      <c r="D58" s="95"/>
      <c r="E58" s="95"/>
      <c r="F58" s="95"/>
    </row>
    <row r="59" spans="1:6" x14ac:dyDescent="0.2">
      <c r="B59" s="3"/>
      <c r="C59" s="6"/>
    </row>
    <row r="60" spans="1:6" x14ac:dyDescent="0.2">
      <c r="A60" s="35" t="s">
        <v>51</v>
      </c>
      <c r="B60" s="2" t="s">
        <v>52</v>
      </c>
    </row>
    <row r="61" spans="1:6" x14ac:dyDescent="0.2">
      <c r="A61" s="28" t="s">
        <v>25</v>
      </c>
      <c r="B61" s="1" t="s">
        <v>26</v>
      </c>
    </row>
    <row r="62" spans="1:6" x14ac:dyDescent="0.2">
      <c r="A62" s="22" t="s">
        <v>63</v>
      </c>
      <c r="B62" s="94" t="s">
        <v>0</v>
      </c>
      <c r="C62" s="94"/>
      <c r="D62" s="94"/>
    </row>
    <row r="63" spans="1:6" x14ac:dyDescent="0.2">
      <c r="A63" s="22" t="s">
        <v>67</v>
      </c>
      <c r="B63" s="94" t="s">
        <v>1</v>
      </c>
      <c r="C63" s="94"/>
      <c r="D63" s="94"/>
    </row>
    <row r="64" spans="1:6" x14ac:dyDescent="0.2">
      <c r="A64" s="22" t="s">
        <v>66</v>
      </c>
      <c r="B64" s="94" t="s">
        <v>2</v>
      </c>
      <c r="C64" s="94"/>
      <c r="D64" s="94"/>
    </row>
    <row r="65" spans="1:4" x14ac:dyDescent="0.2">
      <c r="A65" s="22" t="s">
        <v>71</v>
      </c>
      <c r="B65" s="8" t="s">
        <v>44</v>
      </c>
      <c r="C65" s="8"/>
      <c r="D65" s="8"/>
    </row>
    <row r="66" spans="1:4" x14ac:dyDescent="0.2">
      <c r="A66" s="22" t="s">
        <v>72</v>
      </c>
      <c r="B66" s="8" t="s">
        <v>45</v>
      </c>
      <c r="C66" s="8"/>
      <c r="D66" s="8"/>
    </row>
    <row r="67" spans="1:4" x14ac:dyDescent="0.2">
      <c r="A67" s="22" t="s">
        <v>73</v>
      </c>
      <c r="B67" s="95" t="s">
        <v>27</v>
      </c>
      <c r="C67" s="95"/>
      <c r="D67" s="95"/>
    </row>
    <row r="69" spans="1:4" x14ac:dyDescent="0.2">
      <c r="A69" s="35" t="s">
        <v>53</v>
      </c>
      <c r="B69" s="5" t="s">
        <v>54</v>
      </c>
    </row>
    <row r="70" spans="1:4" x14ac:dyDescent="0.2">
      <c r="A70" s="28" t="s">
        <v>25</v>
      </c>
      <c r="B70" s="5" t="s">
        <v>26</v>
      </c>
    </row>
    <row r="71" spans="1:4" x14ac:dyDescent="0.2">
      <c r="A71" s="22" t="s">
        <v>63</v>
      </c>
      <c r="B71" s="8" t="s">
        <v>3</v>
      </c>
    </row>
    <row r="72" spans="1:4" x14ac:dyDescent="0.2">
      <c r="A72" s="22" t="s">
        <v>67</v>
      </c>
      <c r="B72" s="8" t="s">
        <v>4</v>
      </c>
    </row>
    <row r="73" spans="1:4" x14ac:dyDescent="0.2">
      <c r="A73" s="22" t="s">
        <v>66</v>
      </c>
      <c r="B73" s="8" t="s">
        <v>117</v>
      </c>
    </row>
    <row r="74" spans="1:4" x14ac:dyDescent="0.2">
      <c r="A74" s="22" t="s">
        <v>71</v>
      </c>
      <c r="B74" s="8" t="s">
        <v>5</v>
      </c>
    </row>
    <row r="75" spans="1:4" x14ac:dyDescent="0.2">
      <c r="A75" s="22" t="s">
        <v>72</v>
      </c>
      <c r="B75" s="6" t="s">
        <v>27</v>
      </c>
    </row>
    <row r="76" spans="1:4" x14ac:dyDescent="0.2">
      <c r="D76" s="7"/>
    </row>
    <row r="77" spans="1:4" x14ac:dyDescent="0.2">
      <c r="A77" s="35" t="s">
        <v>55</v>
      </c>
      <c r="B77" s="2" t="s">
        <v>56</v>
      </c>
      <c r="D77" s="7"/>
    </row>
    <row r="78" spans="1:4" x14ac:dyDescent="0.2">
      <c r="D78" s="7"/>
    </row>
    <row r="79" spans="1:4" x14ac:dyDescent="0.2">
      <c r="A79" s="35" t="s">
        <v>57</v>
      </c>
      <c r="B79" s="5" t="s">
        <v>58</v>
      </c>
    </row>
    <row r="82" spans="1:8" ht="23.25" x14ac:dyDescent="0.35">
      <c r="B82" s="138" t="s">
        <v>119</v>
      </c>
      <c r="C82" s="137"/>
      <c r="D82" s="137"/>
      <c r="E82" s="137"/>
      <c r="F82" s="137"/>
      <c r="G82" s="137"/>
      <c r="H82" s="137"/>
    </row>
    <row r="83" spans="1:8" x14ac:dyDescent="0.2">
      <c r="A83" s="34"/>
    </row>
    <row r="84" spans="1:8" x14ac:dyDescent="0.2">
      <c r="B84" s="5"/>
    </row>
  </sheetData>
  <mergeCells count="59">
    <mergeCell ref="B50:F50"/>
    <mergeCell ref="B51:F51"/>
    <mergeCell ref="B52:F52"/>
    <mergeCell ref="B47:E47"/>
    <mergeCell ref="B58:F58"/>
    <mergeCell ref="B57:F57"/>
    <mergeCell ref="B53:F53"/>
    <mergeCell ref="B54:F54"/>
    <mergeCell ref="B55:F55"/>
    <mergeCell ref="B56:F56"/>
    <mergeCell ref="A19:B19"/>
    <mergeCell ref="A20:B20"/>
    <mergeCell ref="A21:B21"/>
    <mergeCell ref="A22:B22"/>
    <mergeCell ref="A23:B23"/>
    <mergeCell ref="A24:B24"/>
    <mergeCell ref="A39:B39"/>
    <mergeCell ref="A30:B30"/>
    <mergeCell ref="A18:B18"/>
    <mergeCell ref="A27:B27"/>
    <mergeCell ref="A28:B28"/>
    <mergeCell ref="A25:B25"/>
    <mergeCell ref="A26:B26"/>
    <mergeCell ref="A29:B29"/>
    <mergeCell ref="A37:B37"/>
    <mergeCell ref="A38:B38"/>
    <mergeCell ref="B7:E7"/>
    <mergeCell ref="A16:B16"/>
    <mergeCell ref="A17:B17"/>
    <mergeCell ref="B8:E8"/>
    <mergeCell ref="B9:E9"/>
    <mergeCell ref="B10:E10"/>
    <mergeCell ref="A14:B14"/>
    <mergeCell ref="A15:B15"/>
    <mergeCell ref="B11:E11"/>
    <mergeCell ref="B12:E12"/>
    <mergeCell ref="A6:F6"/>
    <mergeCell ref="A3:A5"/>
    <mergeCell ref="B1:H1"/>
    <mergeCell ref="B2:H2"/>
    <mergeCell ref="B3:H3"/>
    <mergeCell ref="C4:D4"/>
    <mergeCell ref="G4:H4"/>
    <mergeCell ref="A31:B31"/>
    <mergeCell ref="A32:B32"/>
    <mergeCell ref="A35:B35"/>
    <mergeCell ref="A36:B36"/>
    <mergeCell ref="A33:B33"/>
    <mergeCell ref="A34:B34"/>
    <mergeCell ref="B62:D62"/>
    <mergeCell ref="B63:D63"/>
    <mergeCell ref="B64:D64"/>
    <mergeCell ref="B67:D67"/>
    <mergeCell ref="A43:B43"/>
    <mergeCell ref="A40:B40"/>
    <mergeCell ref="A41:B41"/>
    <mergeCell ref="A42:B42"/>
    <mergeCell ref="A45:B45"/>
    <mergeCell ref="A44:B44"/>
  </mergeCells>
  <phoneticPr fontId="0" type="noConversion"/>
  <printOptions horizontalCentered="1" verticalCentered="1"/>
  <pageMargins left="0" right="0" top="0" bottom="0.5" header="0" footer="0.25"/>
  <pageSetup scale="70" fitToHeight="2" orientation="landscape" r:id="rId1"/>
  <headerFooter alignWithMargins="0">
    <oddFooter>&amp;CPage &amp;P of &amp;N&amp;R&amp;8REV . &amp;D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7" workbookViewId="0">
      <selection sqref="A1:H1"/>
    </sheetView>
  </sheetViews>
  <sheetFormatPr defaultRowHeight="12.75" x14ac:dyDescent="0.2"/>
  <cols>
    <col min="1" max="1" width="32.85546875" bestFit="1" customWidth="1"/>
    <col min="2" max="2" width="11.5703125" bestFit="1" customWidth="1"/>
    <col min="3" max="3" width="8.42578125" customWidth="1"/>
    <col min="4" max="4" width="11" bestFit="1" customWidth="1"/>
    <col min="5" max="5" width="8.42578125" customWidth="1"/>
    <col min="9" max="9" width="10.5703125" bestFit="1" customWidth="1"/>
  </cols>
  <sheetData>
    <row r="1" spans="1:9" ht="33" x14ac:dyDescent="0.45">
      <c r="A1" s="134" t="s">
        <v>81</v>
      </c>
      <c r="B1" s="134"/>
      <c r="C1" s="134"/>
      <c r="D1" s="134"/>
      <c r="E1" s="134"/>
      <c r="F1" s="134"/>
      <c r="G1" s="134"/>
      <c r="H1" s="134"/>
    </row>
    <row r="2" spans="1:9" s="59" customFormat="1" x14ac:dyDescent="0.2">
      <c r="A2" s="58"/>
      <c r="B2" s="58"/>
      <c r="C2" s="58"/>
      <c r="D2" s="58"/>
      <c r="E2" s="58"/>
      <c r="F2" s="58"/>
      <c r="G2" s="58"/>
      <c r="H2" s="58"/>
    </row>
    <row r="3" spans="1:9" s="57" customFormat="1" ht="18" x14ac:dyDescent="0.25">
      <c r="A3" s="55" t="s">
        <v>94</v>
      </c>
      <c r="B3" s="61">
        <f>'Data-Collection'!C4</f>
        <v>0</v>
      </c>
      <c r="C3" s="56"/>
      <c r="D3" s="56"/>
      <c r="E3" s="56"/>
      <c r="F3" s="56"/>
      <c r="G3" s="56"/>
      <c r="H3" s="56"/>
    </row>
    <row r="4" spans="1:9" s="57" customFormat="1" ht="18" x14ac:dyDescent="0.25">
      <c r="A4" s="55" t="s">
        <v>97</v>
      </c>
      <c r="B4" s="61" t="str">
        <f>'Data-Collection'!D5</f>
        <v xml:space="preserve">|__|__|__|__|  </v>
      </c>
      <c r="C4" s="56"/>
      <c r="D4" s="56"/>
      <c r="E4" s="56"/>
      <c r="F4" s="56"/>
      <c r="G4" s="56"/>
      <c r="H4" s="56"/>
    </row>
    <row r="5" spans="1:9" s="57" customFormat="1" ht="18" x14ac:dyDescent="0.25">
      <c r="A5" s="55" t="s">
        <v>95</v>
      </c>
      <c r="B5" s="61">
        <f>'Data-Collection'!G4</f>
        <v>0</v>
      </c>
      <c r="C5" s="56"/>
      <c r="D5" s="56"/>
      <c r="E5" s="56"/>
      <c r="F5" s="56"/>
      <c r="G5" s="56"/>
      <c r="H5" s="56"/>
    </row>
    <row r="6" spans="1:9" s="57" customFormat="1" ht="18" x14ac:dyDescent="0.25">
      <c r="A6" s="55" t="s">
        <v>96</v>
      </c>
      <c r="B6" s="61" t="str">
        <f>'Data-Collection'!G5</f>
        <v>|__|__|__|__|__|</v>
      </c>
      <c r="C6" s="56"/>
      <c r="D6" s="56"/>
      <c r="E6" s="56"/>
      <c r="F6" s="56"/>
      <c r="G6" s="56"/>
      <c r="H6" s="56"/>
    </row>
    <row r="7" spans="1:9" s="57" customFormat="1" ht="18" x14ac:dyDescent="0.25">
      <c r="A7" s="60" t="s">
        <v>98</v>
      </c>
      <c r="B7" s="61" t="str">
        <f>'Data-Collection'!A3</f>
        <v>20_ _</v>
      </c>
      <c r="C7" s="56"/>
      <c r="D7" s="56"/>
      <c r="E7" s="56"/>
      <c r="F7" s="56"/>
      <c r="G7" s="56"/>
      <c r="H7" s="56"/>
    </row>
    <row r="8" spans="1:9" s="59" customFormat="1" x14ac:dyDescent="0.2"/>
    <row r="9" spans="1:9" x14ac:dyDescent="0.2">
      <c r="A9" t="s">
        <v>64</v>
      </c>
      <c r="B9" s="21">
        <f>'Data-Collection'!C14</f>
        <v>0</v>
      </c>
      <c r="C9" s="21">
        <f>'Data-Collection'!D14</f>
        <v>0</v>
      </c>
      <c r="D9" s="21">
        <f>'Data-Collection'!E14</f>
        <v>0</v>
      </c>
      <c r="E9" s="21">
        <f>'Data-Collection'!F14</f>
        <v>0</v>
      </c>
      <c r="F9" s="21">
        <f>'Data-Collection'!G14</f>
        <v>0</v>
      </c>
      <c r="G9" s="21">
        <f>'Data-Collection'!H14</f>
        <v>0</v>
      </c>
      <c r="H9" s="21">
        <f>'Data-Collection'!I14</f>
        <v>0</v>
      </c>
      <c r="I9" s="22" t="s">
        <v>99</v>
      </c>
    </row>
    <row r="10" spans="1:9" x14ac:dyDescent="0.2">
      <c r="A10" t="s">
        <v>68</v>
      </c>
      <c r="B10" s="22">
        <f>'Data-Collection'!C15</f>
        <v>0</v>
      </c>
      <c r="C10" s="22">
        <f>'Data-Collection'!D15</f>
        <v>0</v>
      </c>
      <c r="D10" s="22">
        <f>'Data-Collection'!E15</f>
        <v>0</v>
      </c>
      <c r="E10" s="22">
        <f>'Data-Collection'!F15</f>
        <v>0</v>
      </c>
      <c r="F10" s="22">
        <f>'Data-Collection'!G15</f>
        <v>0</v>
      </c>
      <c r="G10" s="22">
        <f>'Data-Collection'!H15</f>
        <v>0</v>
      </c>
      <c r="H10" s="22">
        <f>'Data-Collection'!I15</f>
        <v>0</v>
      </c>
    </row>
    <row r="11" spans="1:9" x14ac:dyDescent="0.2">
      <c r="A11" t="s">
        <v>65</v>
      </c>
      <c r="B11" s="22">
        <f>'Data-Collection'!C24 + 'Data-Collection'!C25</f>
        <v>0</v>
      </c>
      <c r="C11" s="22">
        <f>'Data-Collection'!D24 + 'Data-Collection'!D25</f>
        <v>0</v>
      </c>
      <c r="D11" s="22">
        <f>'Data-Collection'!E24 + 'Data-Collection'!E25</f>
        <v>0</v>
      </c>
      <c r="E11" s="22">
        <f>'Data-Collection'!F24 + 'Data-Collection'!F25</f>
        <v>0</v>
      </c>
      <c r="F11" s="22">
        <f>'Data-Collection'!G24 + 'Data-Collection'!G25</f>
        <v>0</v>
      </c>
      <c r="G11" s="22">
        <f>'Data-Collection'!H24 + 'Data-Collection'!H25</f>
        <v>0</v>
      </c>
      <c r="H11" s="22">
        <f>'Data-Collection'!I24 + 'Data-Collection'!I25</f>
        <v>0</v>
      </c>
    </row>
    <row r="12" spans="1:9" x14ac:dyDescent="0.2">
      <c r="A12" s="24" t="s">
        <v>77</v>
      </c>
      <c r="B12" s="22">
        <f>'Data-Collection'!C28</f>
        <v>0</v>
      </c>
      <c r="C12" s="22">
        <f>'Data-Collection'!D28</f>
        <v>0</v>
      </c>
      <c r="D12" s="22">
        <f>'Data-Collection'!E28</f>
        <v>0</v>
      </c>
      <c r="E12" s="22">
        <f>'Data-Collection'!F28</f>
        <v>0</v>
      </c>
      <c r="F12" s="22">
        <f>'Data-Collection'!G28</f>
        <v>0</v>
      </c>
      <c r="G12" s="22">
        <f>'Data-Collection'!H28</f>
        <v>0</v>
      </c>
      <c r="H12" s="22">
        <f>'Data-Collection'!I28</f>
        <v>0</v>
      </c>
    </row>
    <row r="13" spans="1:9" x14ac:dyDescent="0.2">
      <c r="A13" s="25" t="s">
        <v>78</v>
      </c>
      <c r="B13" s="22">
        <f>'Data-Collection'!C38</f>
        <v>0</v>
      </c>
      <c r="C13" s="22">
        <f>'Data-Collection'!D38</f>
        <v>0</v>
      </c>
      <c r="D13" s="22">
        <f>'Data-Collection'!E38</f>
        <v>0</v>
      </c>
      <c r="E13" s="22">
        <f>'Data-Collection'!F38</f>
        <v>0</v>
      </c>
      <c r="F13" s="22">
        <f>'Data-Collection'!G38</f>
        <v>0</v>
      </c>
      <c r="G13" s="22">
        <f>'Data-Collection'!H38</f>
        <v>0</v>
      </c>
      <c r="H13" s="22">
        <f>'Data-Collection'!I38</f>
        <v>0</v>
      </c>
    </row>
    <row r="14" spans="1:9" x14ac:dyDescent="0.2">
      <c r="A14" s="24" t="s">
        <v>35</v>
      </c>
      <c r="B14" s="22">
        <f>'Data-Collection'!C45</f>
        <v>0</v>
      </c>
      <c r="C14" s="22">
        <f>'Data-Collection'!D45</f>
        <v>0</v>
      </c>
      <c r="D14" s="22">
        <f>'Data-Collection'!E45</f>
        <v>0</v>
      </c>
      <c r="E14" s="22">
        <f>'Data-Collection'!F45</f>
        <v>0</v>
      </c>
      <c r="F14" s="22">
        <f>'Data-Collection'!G45</f>
        <v>0</v>
      </c>
      <c r="G14" s="22">
        <f>'Data-Collection'!H45</f>
        <v>0</v>
      </c>
      <c r="H14" s="22">
        <f>'Data-Collection'!I45</f>
        <v>0</v>
      </c>
    </row>
    <row r="15" spans="1:9" x14ac:dyDescent="0.2">
      <c r="A15" s="25"/>
      <c r="B15" s="22"/>
      <c r="C15" s="22"/>
      <c r="D15" s="22"/>
      <c r="E15" s="22"/>
      <c r="F15" s="22"/>
      <c r="G15" s="22"/>
      <c r="H15" s="22"/>
    </row>
    <row r="16" spans="1:9" x14ac:dyDescent="0.2">
      <c r="A16" t="s">
        <v>70</v>
      </c>
      <c r="B16" s="22"/>
      <c r="C16" s="22"/>
      <c r="D16" s="22"/>
      <c r="E16" s="22"/>
      <c r="F16" s="22"/>
      <c r="G16" s="22"/>
      <c r="H16" s="22"/>
    </row>
    <row r="17" spans="1:9" x14ac:dyDescent="0.2">
      <c r="A17" s="37" t="s">
        <v>84</v>
      </c>
      <c r="B17" s="36">
        <f>'Data-Collection'!C30 * 'Data-Collection'!C22/2000 + 'Data-Collection'!C31/2000 + 'Data-Collection'!C32</f>
        <v>0</v>
      </c>
      <c r="C17" s="36">
        <f>'Data-Collection'!D30 * 'Data-Collection'!D22/2000 + 'Data-Collection'!D31/2000 + 'Data-Collection'!D32</f>
        <v>0</v>
      </c>
      <c r="D17" s="36">
        <f>'Data-Collection'!E30 * 'Data-Collection'!E22/2000 + 'Data-Collection'!E31/2000 + 'Data-Collection'!E32</f>
        <v>0</v>
      </c>
      <c r="E17" s="36">
        <f>'Data-Collection'!F30 * 'Data-Collection'!F22/2000 + 'Data-Collection'!F31/2000 + 'Data-Collection'!F32</f>
        <v>0</v>
      </c>
      <c r="F17" s="36">
        <f>'Data-Collection'!G30 * 'Data-Collection'!G22/2000 + 'Data-Collection'!G31/2000 + 'Data-Collection'!G32</f>
        <v>0</v>
      </c>
      <c r="G17" s="36">
        <f>'Data-Collection'!H30 * 'Data-Collection'!H22/2000 + 'Data-Collection'!H31/2000 + 'Data-Collection'!H32</f>
        <v>0</v>
      </c>
      <c r="H17" s="36">
        <f>'Data-Collection'!I30 * 'Data-Collection'!I22/2000 + 'Data-Collection'!I31/2000 + 'Data-Collection'!I32</f>
        <v>0</v>
      </c>
      <c r="I17" s="23">
        <f>SUM(B17:H17)</f>
        <v>0</v>
      </c>
    </row>
    <row r="18" spans="1:9" x14ac:dyDescent="0.2">
      <c r="A18" s="38" t="s">
        <v>85</v>
      </c>
      <c r="B18" s="36">
        <f>'Data-Collection'!C40 * 'Data-Collection'!C37/2000 + 'Data-Collection'!C41/2000 + 'Data-Collection'!C42</f>
        <v>0</v>
      </c>
      <c r="C18" s="36">
        <f>'Data-Collection'!D40 * 'Data-Collection'!D37/2000 + 'Data-Collection'!D41/2000 + 'Data-Collection'!D42</f>
        <v>0</v>
      </c>
      <c r="D18" s="36">
        <f>'Data-Collection'!E40 * 'Data-Collection'!E37/2000 + 'Data-Collection'!E41/2000 + 'Data-Collection'!E42</f>
        <v>0</v>
      </c>
      <c r="E18" s="36">
        <f>'Data-Collection'!F40 * 'Data-Collection'!F37/2000 + 'Data-Collection'!F41/2000 + 'Data-Collection'!F42</f>
        <v>0</v>
      </c>
      <c r="F18" s="36">
        <f>'Data-Collection'!G40 * 'Data-Collection'!G37/2000 + 'Data-Collection'!G41/2000 + 'Data-Collection'!G42</f>
        <v>0</v>
      </c>
      <c r="G18" s="36">
        <f>'Data-Collection'!H40 * 'Data-Collection'!H37/2000 + 'Data-Collection'!H41/2000 + 'Data-Collection'!H42</f>
        <v>0</v>
      </c>
      <c r="H18" s="36">
        <f>'Data-Collection'!I40 * 'Data-Collection'!I37/2000 + 'Data-Collection'!I41/2000 + 'Data-Collection'!I42</f>
        <v>0</v>
      </c>
      <c r="I18" s="23">
        <f>SUM(B18:H18)</f>
        <v>0</v>
      </c>
    </row>
    <row r="19" spans="1:9" x14ac:dyDescent="0.2">
      <c r="A19" s="32" t="s">
        <v>86</v>
      </c>
      <c r="B19" s="36">
        <f t="shared" ref="B19:H19" si="0">SUM(B17:B18)</f>
        <v>0</v>
      </c>
      <c r="C19" s="36">
        <f t="shared" si="0"/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23">
        <f>SUM(B19:H19)</f>
        <v>0</v>
      </c>
    </row>
    <row r="20" spans="1:9" x14ac:dyDescent="0.2">
      <c r="A20" s="25"/>
      <c r="B20" s="22"/>
      <c r="C20" s="22"/>
      <c r="D20" s="22"/>
      <c r="E20" s="22"/>
      <c r="F20" s="22"/>
      <c r="G20" s="22"/>
      <c r="H20" s="22"/>
    </row>
    <row r="21" spans="1:9" x14ac:dyDescent="0.2">
      <c r="A21" t="s">
        <v>69</v>
      </c>
      <c r="B21" s="22"/>
      <c r="C21" s="22"/>
      <c r="D21" s="22"/>
      <c r="E21" s="22"/>
      <c r="F21" s="22"/>
      <c r="G21" s="22"/>
      <c r="H21" s="22"/>
    </row>
    <row r="22" spans="1:9" x14ac:dyDescent="0.2">
      <c r="A22" s="22" t="s">
        <v>87</v>
      </c>
      <c r="B22" s="22"/>
      <c r="C22" s="22"/>
      <c r="D22" s="22"/>
      <c r="E22" s="22"/>
      <c r="F22" s="22"/>
      <c r="G22" s="22"/>
      <c r="H22" s="22"/>
      <c r="I22" t="s">
        <v>100</v>
      </c>
    </row>
    <row r="23" spans="1:9" x14ac:dyDescent="0.2">
      <c r="A23" s="3" t="s">
        <v>79</v>
      </c>
      <c r="B23" s="23" t="e">
        <f>VLOOKUP(B10,Equation!$A$4:$B$12,2)</f>
        <v>#N/A</v>
      </c>
      <c r="C23" s="23" t="e">
        <f>VLOOKUP(C10,Equation!$A$4:$C$12,3)</f>
        <v>#N/A</v>
      </c>
      <c r="D23" s="23" t="e">
        <f>VLOOKUP(D10,Equation!$A$4:$D$12,4)</f>
        <v>#N/A</v>
      </c>
      <c r="E23" s="23" t="e">
        <f>VLOOKUP(E10,Equation!$A$4:$E$12,5)</f>
        <v>#N/A</v>
      </c>
      <c r="F23" s="23" t="e">
        <f>VLOOKUP(F10,Equation!$A$4:$F$12,6)</f>
        <v>#N/A</v>
      </c>
      <c r="G23" s="23" t="e">
        <f>VLOOKUP(G10,Equation!$A$4:$G$12,7)</f>
        <v>#N/A</v>
      </c>
      <c r="H23" s="23" t="e">
        <f>VLOOKUP(H10,Equation!$A$4:$H$12,8)</f>
        <v>#N/A</v>
      </c>
      <c r="I23" s="23" t="e">
        <f>I44*2000/I$19</f>
        <v>#DIV/0!</v>
      </c>
    </row>
    <row r="24" spans="1:9" x14ac:dyDescent="0.2">
      <c r="A24" s="3" t="s">
        <v>80</v>
      </c>
      <c r="B24" s="23" t="e">
        <f t="shared" ref="B24:H24" si="1">B23*(1-B14/100)</f>
        <v>#N/A</v>
      </c>
      <c r="C24" s="23" t="e">
        <f t="shared" si="1"/>
        <v>#N/A</v>
      </c>
      <c r="D24" s="23" t="e">
        <f t="shared" si="1"/>
        <v>#N/A</v>
      </c>
      <c r="E24" s="23" t="e">
        <f t="shared" si="1"/>
        <v>#N/A</v>
      </c>
      <c r="F24" s="23" t="e">
        <f t="shared" si="1"/>
        <v>#N/A</v>
      </c>
      <c r="G24" s="23" t="e">
        <f t="shared" si="1"/>
        <v>#N/A</v>
      </c>
      <c r="H24" s="23" t="e">
        <f t="shared" si="1"/>
        <v>#N/A</v>
      </c>
      <c r="I24" s="23" t="e">
        <f>I45*2000/I$19</f>
        <v>#DIV/0!</v>
      </c>
    </row>
    <row r="25" spans="1:9" x14ac:dyDescent="0.2">
      <c r="A25" s="3"/>
      <c r="B25" s="23"/>
      <c r="C25" s="23"/>
      <c r="D25" s="23"/>
      <c r="E25" s="23"/>
      <c r="F25" s="23"/>
      <c r="G25" s="23"/>
      <c r="H25" s="23"/>
    </row>
    <row r="26" spans="1:9" x14ac:dyDescent="0.2">
      <c r="A26" s="22" t="s">
        <v>10</v>
      </c>
    </row>
    <row r="27" spans="1:9" x14ac:dyDescent="0.2">
      <c r="A27" s="3" t="s">
        <v>79</v>
      </c>
      <c r="B27" s="36" t="e">
        <f>'Data-Collection'!C24/B11*B23</f>
        <v>#DIV/0!</v>
      </c>
      <c r="C27" s="36" t="e">
        <f>'Data-Collection'!D24/C11*C23</f>
        <v>#DIV/0!</v>
      </c>
      <c r="D27" s="36" t="e">
        <f>'Data-Collection'!E24/D11*D23</f>
        <v>#DIV/0!</v>
      </c>
      <c r="E27" s="36" t="e">
        <f>'Data-Collection'!F24/E11*E23</f>
        <v>#DIV/0!</v>
      </c>
      <c r="F27" s="36" t="e">
        <f>'Data-Collection'!G24/F11*F23</f>
        <v>#DIV/0!</v>
      </c>
      <c r="G27" s="36" t="e">
        <f>'Data-Collection'!H24/G11*G23</f>
        <v>#DIV/0!</v>
      </c>
      <c r="H27" s="36" t="e">
        <f>'Data-Collection'!I24/H11*H23</f>
        <v>#DIV/0!</v>
      </c>
      <c r="I27" s="23" t="e">
        <f>I48/I$19</f>
        <v>#DIV/0!</v>
      </c>
    </row>
    <row r="28" spans="1:9" x14ac:dyDescent="0.2">
      <c r="A28" s="3" t="s">
        <v>80</v>
      </c>
      <c r="B28" s="23" t="e">
        <f t="shared" ref="B28:H28" si="2">B27*(1-B14/100)</f>
        <v>#DIV/0!</v>
      </c>
      <c r="C28" s="23" t="e">
        <f t="shared" si="2"/>
        <v>#DIV/0!</v>
      </c>
      <c r="D28" s="23" t="e">
        <f t="shared" si="2"/>
        <v>#DIV/0!</v>
      </c>
      <c r="E28" s="23" t="e">
        <f t="shared" si="2"/>
        <v>#DIV/0!</v>
      </c>
      <c r="F28" s="23" t="e">
        <f t="shared" si="2"/>
        <v>#DIV/0!</v>
      </c>
      <c r="G28" s="23" t="e">
        <f t="shared" si="2"/>
        <v>#DIV/0!</v>
      </c>
      <c r="H28" s="23" t="e">
        <f t="shared" si="2"/>
        <v>#DIV/0!</v>
      </c>
      <c r="I28" s="23" t="e">
        <f>I49/I$19</f>
        <v>#DIV/0!</v>
      </c>
    </row>
    <row r="29" spans="1:9" x14ac:dyDescent="0.2">
      <c r="A29" s="3"/>
      <c r="B29" s="20"/>
      <c r="C29" s="20"/>
      <c r="D29" s="20"/>
      <c r="E29" s="20"/>
      <c r="F29" s="20"/>
      <c r="G29" s="20"/>
      <c r="H29" s="20"/>
    </row>
    <row r="30" spans="1:9" x14ac:dyDescent="0.2">
      <c r="A30" s="32" t="s">
        <v>12</v>
      </c>
      <c r="B30" s="38"/>
      <c r="C30" s="20"/>
      <c r="D30" s="20"/>
      <c r="E30" s="20"/>
      <c r="F30" s="20"/>
      <c r="G30" s="20"/>
      <c r="H30" s="20"/>
    </row>
    <row r="31" spans="1:9" x14ac:dyDescent="0.2">
      <c r="A31" s="3" t="s">
        <v>79</v>
      </c>
      <c r="B31" s="36" t="e">
        <f>'Data-Collection'!C25/B11*B23</f>
        <v>#DIV/0!</v>
      </c>
      <c r="C31" s="36" t="e">
        <f>'Data-Collection'!D25/C11*C23</f>
        <v>#DIV/0!</v>
      </c>
      <c r="D31" s="36" t="e">
        <f>'Data-Collection'!E25/D11*D23</f>
        <v>#DIV/0!</v>
      </c>
      <c r="E31" s="36" t="e">
        <f>'Data-Collection'!F25/E11*E23</f>
        <v>#DIV/0!</v>
      </c>
      <c r="F31" s="36" t="e">
        <f>'Data-Collection'!G25/F11*F23</f>
        <v>#DIV/0!</v>
      </c>
      <c r="G31" s="36" t="e">
        <f>'Data-Collection'!H25/G11*G23</f>
        <v>#DIV/0!</v>
      </c>
      <c r="H31" s="36" t="e">
        <f>'Data-Collection'!I25/H11*H23</f>
        <v>#DIV/0!</v>
      </c>
      <c r="I31" s="23" t="e">
        <f>I52/I$19</f>
        <v>#DIV/0!</v>
      </c>
    </row>
    <row r="32" spans="1:9" x14ac:dyDescent="0.2">
      <c r="A32" s="3" t="s">
        <v>80</v>
      </c>
      <c r="B32" s="23" t="e">
        <f t="shared" ref="B32:H32" si="3">B31*(1-B14/100)</f>
        <v>#DIV/0!</v>
      </c>
      <c r="C32" s="23" t="e">
        <f t="shared" si="3"/>
        <v>#DIV/0!</v>
      </c>
      <c r="D32" s="23" t="e">
        <f t="shared" si="3"/>
        <v>#DIV/0!</v>
      </c>
      <c r="E32" s="23" t="e">
        <f t="shared" si="3"/>
        <v>#DIV/0!</v>
      </c>
      <c r="F32" s="23" t="e">
        <f t="shared" si="3"/>
        <v>#DIV/0!</v>
      </c>
      <c r="G32" s="23" t="e">
        <f t="shared" si="3"/>
        <v>#DIV/0!</v>
      </c>
      <c r="H32" s="23" t="e">
        <f t="shared" si="3"/>
        <v>#DIV/0!</v>
      </c>
      <c r="I32" s="23" t="e">
        <f>I53/I$19</f>
        <v>#DIV/0!</v>
      </c>
    </row>
    <row r="33" spans="1:9" x14ac:dyDescent="0.2">
      <c r="A33" s="3"/>
      <c r="B33" s="23"/>
      <c r="C33" s="23"/>
      <c r="D33" s="23"/>
      <c r="E33" s="23"/>
      <c r="F33" s="23"/>
      <c r="G33" s="23"/>
      <c r="H33" s="23"/>
    </row>
    <row r="34" spans="1:9" x14ac:dyDescent="0.2">
      <c r="A34" s="22" t="s">
        <v>88</v>
      </c>
      <c r="B34" s="23"/>
      <c r="C34" s="23"/>
      <c r="D34" s="23"/>
      <c r="E34" s="23"/>
      <c r="F34" s="23"/>
      <c r="G34" s="23"/>
      <c r="H34" s="23"/>
    </row>
    <row r="35" spans="1:9" x14ac:dyDescent="0.2">
      <c r="A35" s="3" t="s">
        <v>79</v>
      </c>
      <c r="B35" s="36" t="e">
        <f>('Data-Collection'!C26-B11)/100*2000+B23</f>
        <v>#N/A</v>
      </c>
      <c r="C35" s="36" t="e">
        <f>('Data-Collection'!D26-C11)/100*2000+C23</f>
        <v>#N/A</v>
      </c>
      <c r="D35" s="36" t="e">
        <f>('Data-Collection'!E26-D11)/100*2000+D23</f>
        <v>#N/A</v>
      </c>
      <c r="E35" s="36" t="e">
        <f>('Data-Collection'!F26-E11)/100*2000+E23</f>
        <v>#N/A</v>
      </c>
      <c r="F35" s="36" t="e">
        <f>('Data-Collection'!G26-F11)/100*2000+F23</f>
        <v>#N/A</v>
      </c>
      <c r="G35" s="36" t="e">
        <f>('Data-Collection'!H26-G11)/100*2000+G23</f>
        <v>#N/A</v>
      </c>
      <c r="H35" s="36" t="e">
        <f>('Data-Collection'!I26-H11)/100*2000+H23</f>
        <v>#N/A</v>
      </c>
      <c r="I35" s="23" t="e">
        <f>I40*2000/I$19</f>
        <v>#DIV/0!</v>
      </c>
    </row>
    <row r="36" spans="1:9" x14ac:dyDescent="0.2">
      <c r="A36" s="3" t="s">
        <v>80</v>
      </c>
      <c r="B36" s="23" t="e">
        <f t="shared" ref="B36:H36" si="4">B35*(1-B14/100)</f>
        <v>#N/A</v>
      </c>
      <c r="C36" s="23" t="e">
        <f t="shared" si="4"/>
        <v>#N/A</v>
      </c>
      <c r="D36" s="23" t="e">
        <f t="shared" si="4"/>
        <v>#N/A</v>
      </c>
      <c r="E36" s="23" t="e">
        <f t="shared" si="4"/>
        <v>#N/A</v>
      </c>
      <c r="F36" s="23" t="e">
        <f t="shared" si="4"/>
        <v>#N/A</v>
      </c>
      <c r="G36" s="23" t="e">
        <f t="shared" si="4"/>
        <v>#N/A</v>
      </c>
      <c r="H36" s="23" t="e">
        <f t="shared" si="4"/>
        <v>#N/A</v>
      </c>
      <c r="I36" s="23" t="e">
        <f>I40*2000/I$19</f>
        <v>#DIV/0!</v>
      </c>
    </row>
    <row r="37" spans="1:9" x14ac:dyDescent="0.2">
      <c r="A37" s="3"/>
      <c r="B37" s="20"/>
      <c r="C37" s="20"/>
      <c r="D37" s="20"/>
      <c r="E37" s="20"/>
      <c r="F37" s="20"/>
      <c r="G37" s="20"/>
      <c r="H37" s="20"/>
    </row>
    <row r="38" spans="1:9" x14ac:dyDescent="0.2">
      <c r="A38" t="s">
        <v>90</v>
      </c>
      <c r="B38" s="20"/>
      <c r="C38" s="20"/>
      <c r="D38" s="20"/>
      <c r="E38" s="20"/>
      <c r="F38" s="20"/>
      <c r="G38" s="20"/>
      <c r="H38" s="20"/>
    </row>
    <row r="39" spans="1:9" x14ac:dyDescent="0.2">
      <c r="A39" s="22" t="s">
        <v>89</v>
      </c>
      <c r="B39" s="20"/>
      <c r="C39" s="20"/>
      <c r="D39" s="20"/>
      <c r="E39" s="20"/>
      <c r="F39" s="20"/>
      <c r="G39" s="20"/>
      <c r="H39" s="20"/>
      <c r="I39" s="22" t="s">
        <v>99</v>
      </c>
    </row>
    <row r="40" spans="1:9" x14ac:dyDescent="0.2">
      <c r="A40" s="3" t="s">
        <v>79</v>
      </c>
      <c r="B40" s="23">
        <f t="shared" ref="B40:H41" si="5">IF(B$19=0,0,B$19*B35/2000)</f>
        <v>0</v>
      </c>
      <c r="C40" s="23">
        <f t="shared" si="5"/>
        <v>0</v>
      </c>
      <c r="D40" s="23">
        <f t="shared" si="5"/>
        <v>0</v>
      </c>
      <c r="E40" s="23">
        <f t="shared" si="5"/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43">
        <f>SUM(B40:H40)</f>
        <v>0</v>
      </c>
    </row>
    <row r="41" spans="1:9" x14ac:dyDescent="0.2">
      <c r="A41" s="3" t="s">
        <v>80</v>
      </c>
      <c r="B41" s="23">
        <f t="shared" si="5"/>
        <v>0</v>
      </c>
      <c r="C41" s="23">
        <f t="shared" si="5"/>
        <v>0</v>
      </c>
      <c r="D41" s="23">
        <f t="shared" si="5"/>
        <v>0</v>
      </c>
      <c r="E41" s="23">
        <f t="shared" si="5"/>
        <v>0</v>
      </c>
      <c r="F41" s="23">
        <f t="shared" si="5"/>
        <v>0</v>
      </c>
      <c r="G41" s="23">
        <f t="shared" si="5"/>
        <v>0</v>
      </c>
      <c r="H41" s="23">
        <f t="shared" si="5"/>
        <v>0</v>
      </c>
      <c r="I41" s="43">
        <f>SUM(B41:H41)</f>
        <v>0</v>
      </c>
    </row>
    <row r="42" spans="1:9" x14ac:dyDescent="0.2">
      <c r="I42" s="43"/>
    </row>
    <row r="43" spans="1:9" x14ac:dyDescent="0.2">
      <c r="A43" s="22" t="s">
        <v>91</v>
      </c>
      <c r="I43" s="43"/>
    </row>
    <row r="44" spans="1:9" x14ac:dyDescent="0.2">
      <c r="A44" s="3" t="s">
        <v>79</v>
      </c>
      <c r="B44" s="23">
        <f t="shared" ref="B44:H45" si="6">IF(B$19=0,0,B$19*B23/2000)</f>
        <v>0</v>
      </c>
      <c r="C44" s="23">
        <f t="shared" si="6"/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  <c r="H44" s="23">
        <f t="shared" si="6"/>
        <v>0</v>
      </c>
      <c r="I44" s="43">
        <f>SUM(B44:H44)</f>
        <v>0</v>
      </c>
    </row>
    <row r="45" spans="1:9" x14ac:dyDescent="0.2">
      <c r="A45" s="3" t="s">
        <v>80</v>
      </c>
      <c r="B45" s="23">
        <f t="shared" si="6"/>
        <v>0</v>
      </c>
      <c r="C45" s="23">
        <f t="shared" si="6"/>
        <v>0</v>
      </c>
      <c r="D45" s="23">
        <f t="shared" si="6"/>
        <v>0</v>
      </c>
      <c r="E45" s="23">
        <f t="shared" si="6"/>
        <v>0</v>
      </c>
      <c r="F45" s="23">
        <f t="shared" si="6"/>
        <v>0</v>
      </c>
      <c r="G45" s="23">
        <f t="shared" si="6"/>
        <v>0</v>
      </c>
      <c r="H45" s="23">
        <f t="shared" si="6"/>
        <v>0</v>
      </c>
      <c r="I45" s="43">
        <f>SUM(B45:H45)</f>
        <v>0</v>
      </c>
    </row>
    <row r="46" spans="1:9" x14ac:dyDescent="0.2">
      <c r="A46" s="3"/>
      <c r="I46" s="43"/>
    </row>
    <row r="47" spans="1:9" x14ac:dyDescent="0.2">
      <c r="A47" s="22" t="s">
        <v>92</v>
      </c>
      <c r="B47" s="23"/>
      <c r="I47" s="43"/>
    </row>
    <row r="48" spans="1:9" x14ac:dyDescent="0.2">
      <c r="A48" s="3" t="s">
        <v>79</v>
      </c>
      <c r="B48" s="39">
        <f t="shared" ref="B48:H49" si="7">IF(B$19=0,0,B$19*B27)</f>
        <v>0</v>
      </c>
      <c r="C48" s="39">
        <f t="shared" si="7"/>
        <v>0</v>
      </c>
      <c r="D48" s="39">
        <f t="shared" si="7"/>
        <v>0</v>
      </c>
      <c r="E48" s="39">
        <f t="shared" si="7"/>
        <v>0</v>
      </c>
      <c r="F48" s="39">
        <f t="shared" si="7"/>
        <v>0</v>
      </c>
      <c r="G48" s="39">
        <f t="shared" si="7"/>
        <v>0</v>
      </c>
      <c r="H48" s="39">
        <f t="shared" si="7"/>
        <v>0</v>
      </c>
      <c r="I48" s="43">
        <f>SUM(B48:H48)</f>
        <v>0</v>
      </c>
    </row>
    <row r="49" spans="1:9" x14ac:dyDescent="0.2">
      <c r="A49" s="3" t="s">
        <v>80</v>
      </c>
      <c r="B49" s="39">
        <f t="shared" si="7"/>
        <v>0</v>
      </c>
      <c r="C49" s="39">
        <f t="shared" si="7"/>
        <v>0</v>
      </c>
      <c r="D49" s="39">
        <f t="shared" si="7"/>
        <v>0</v>
      </c>
      <c r="E49" s="39">
        <f t="shared" si="7"/>
        <v>0</v>
      </c>
      <c r="F49" s="39">
        <f t="shared" si="7"/>
        <v>0</v>
      </c>
      <c r="G49" s="39">
        <f t="shared" si="7"/>
        <v>0</v>
      </c>
      <c r="H49" s="39">
        <f t="shared" si="7"/>
        <v>0</v>
      </c>
      <c r="I49" s="43">
        <f>SUM(B49:H49)</f>
        <v>0</v>
      </c>
    </row>
    <row r="50" spans="1:9" x14ac:dyDescent="0.2">
      <c r="A50" s="3"/>
      <c r="I50" s="43"/>
    </row>
    <row r="51" spans="1:9" x14ac:dyDescent="0.2">
      <c r="A51" s="32" t="s">
        <v>93</v>
      </c>
      <c r="I51" s="43"/>
    </row>
    <row r="52" spans="1:9" x14ac:dyDescent="0.2">
      <c r="A52" s="3" t="s">
        <v>79</v>
      </c>
      <c r="B52" s="39">
        <f t="shared" ref="B52:H53" si="8">IF(B$19=0,0,B$19*B31)</f>
        <v>0</v>
      </c>
      <c r="C52" s="39">
        <f t="shared" si="8"/>
        <v>0</v>
      </c>
      <c r="D52" s="39">
        <f t="shared" si="8"/>
        <v>0</v>
      </c>
      <c r="E52" s="39">
        <f t="shared" si="8"/>
        <v>0</v>
      </c>
      <c r="F52" s="39">
        <f t="shared" si="8"/>
        <v>0</v>
      </c>
      <c r="G52" s="39">
        <f t="shared" si="8"/>
        <v>0</v>
      </c>
      <c r="H52" s="39">
        <f t="shared" si="8"/>
        <v>0</v>
      </c>
      <c r="I52" s="43">
        <f>SUM(B52:H52)</f>
        <v>0</v>
      </c>
    </row>
    <row r="53" spans="1:9" x14ac:dyDescent="0.2">
      <c r="A53" s="3" t="s">
        <v>80</v>
      </c>
      <c r="B53" s="39">
        <f t="shared" si="8"/>
        <v>0</v>
      </c>
      <c r="C53" s="39">
        <f t="shared" si="8"/>
        <v>0</v>
      </c>
      <c r="D53" s="39">
        <f t="shared" si="8"/>
        <v>0</v>
      </c>
      <c r="E53" s="39">
        <f t="shared" si="8"/>
        <v>0</v>
      </c>
      <c r="F53" s="39">
        <f t="shared" si="8"/>
        <v>0</v>
      </c>
      <c r="G53" s="39">
        <f t="shared" si="8"/>
        <v>0</v>
      </c>
      <c r="H53" s="39">
        <f t="shared" si="8"/>
        <v>0</v>
      </c>
      <c r="I53" s="43">
        <f>SUM(B53:H53)</f>
        <v>0</v>
      </c>
    </row>
  </sheetData>
  <sheetProtection sheet="1" objects="1" scenarios="1"/>
  <mergeCells count="1">
    <mergeCell ref="A1:H1"/>
  </mergeCells>
  <phoneticPr fontId="0" type="noConversion"/>
  <pageMargins left="0.5" right="0.5" top="0.5" bottom="0.5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H1"/>
    </sheetView>
  </sheetViews>
  <sheetFormatPr defaultRowHeight="12.75" x14ac:dyDescent="0.2"/>
  <cols>
    <col min="1" max="1" width="15.140625" bestFit="1" customWidth="1"/>
    <col min="2" max="2" width="9.140625" style="23"/>
  </cols>
  <sheetData>
    <row r="1" spans="1:10" ht="25.5" x14ac:dyDescent="0.35">
      <c r="A1" s="135" t="s">
        <v>110</v>
      </c>
      <c r="B1" s="135"/>
      <c r="C1" s="135"/>
      <c r="D1" s="135"/>
      <c r="E1" s="135"/>
      <c r="F1" s="135"/>
      <c r="G1" s="135"/>
      <c r="H1" s="135"/>
    </row>
    <row r="2" spans="1:10" x14ac:dyDescent="0.2">
      <c r="A2" t="s">
        <v>108</v>
      </c>
      <c r="B2" s="79">
        <f>'Data-Collection'!C14</f>
        <v>0</v>
      </c>
      <c r="C2" s="79">
        <f>'Data-Collection'!D14</f>
        <v>0</v>
      </c>
      <c r="D2" s="79">
        <f>'Data-Collection'!E14</f>
        <v>0</v>
      </c>
      <c r="E2" s="79">
        <f>'Data-Collection'!F14</f>
        <v>0</v>
      </c>
      <c r="F2" s="79">
        <f>'Data-Collection'!G14</f>
        <v>0</v>
      </c>
      <c r="G2" s="79">
        <f>'Data-Collection'!H14</f>
        <v>0</v>
      </c>
      <c r="H2" s="79">
        <f>'Data-Collection'!I14</f>
        <v>0</v>
      </c>
    </row>
    <row r="3" spans="1:10" x14ac:dyDescent="0.2">
      <c r="A3" t="s">
        <v>109</v>
      </c>
      <c r="B3" s="136" t="s">
        <v>111</v>
      </c>
      <c r="C3" s="136"/>
      <c r="D3" s="136"/>
      <c r="E3" s="136"/>
      <c r="F3" s="136"/>
      <c r="G3" s="136"/>
      <c r="H3" s="136"/>
    </row>
    <row r="4" spans="1:10" x14ac:dyDescent="0.2">
      <c r="A4" s="3" t="s">
        <v>63</v>
      </c>
      <c r="B4" s="23">
        <f>0.014*(Emission_Cals!$B$11)^2.425</f>
        <v>0</v>
      </c>
      <c r="C4" s="23">
        <f>0.014*(Emission_Cals!$C$11)^2.425</f>
        <v>0</v>
      </c>
      <c r="D4" s="23">
        <f>0.014*(Emission_Cals!$D$11)^2.425</f>
        <v>0</v>
      </c>
      <c r="E4" s="23">
        <f>0.014*(Emission_Cals!$E$11)^2.425</f>
        <v>0</v>
      </c>
      <c r="F4" s="23">
        <f>0.014*(Emission_Cals!$F$11)^2.425</f>
        <v>0</v>
      </c>
      <c r="G4" s="23">
        <f>0.014*(Emission_Cals!$G$11)^2.425</f>
        <v>0</v>
      </c>
      <c r="H4" s="23">
        <f>0.014*(Emission_Cals!$H$11)^2.425</f>
        <v>0</v>
      </c>
      <c r="J4" s="23"/>
    </row>
    <row r="5" spans="1:10" x14ac:dyDescent="0.2">
      <c r="A5" s="3" t="s">
        <v>67</v>
      </c>
      <c r="B5" s="23">
        <f>0.01185*(Emission_Cals!$B$11)^2.425</f>
        <v>0</v>
      </c>
      <c r="C5" s="23">
        <f>0.01185*(Emission_Cals!$C$11)^2.425</f>
        <v>0</v>
      </c>
      <c r="D5" s="23">
        <f>0.01185*(Emission_Cals!$D$11)^2.425</f>
        <v>0</v>
      </c>
      <c r="E5" s="23">
        <f>0.01185*(Emission_Cals!$E$11)^2.425</f>
        <v>0</v>
      </c>
      <c r="F5" s="23">
        <f>0.01185*(Emission_Cals!$F$11)^2.425</f>
        <v>0</v>
      </c>
      <c r="G5" s="23">
        <f>0.01185*(Emission_Cals!$G$11)^2.425</f>
        <v>0</v>
      </c>
      <c r="H5" s="23">
        <f>0.01185*(Emission_Cals!$H$11)^2.425</f>
        <v>0</v>
      </c>
    </row>
    <row r="6" spans="1:10" x14ac:dyDescent="0.2">
      <c r="A6" s="3" t="s">
        <v>66</v>
      </c>
      <c r="B6" s="23">
        <f>0.00945*(Emission_Cals!$B$11)^2.425</f>
        <v>0</v>
      </c>
      <c r="C6" s="23">
        <f>0.00945*(Emission_Cals!$C$11)^2.425</f>
        <v>0</v>
      </c>
      <c r="D6" s="23">
        <f>0.00945*(Emission_Cals!$D$11)^2.425</f>
        <v>0</v>
      </c>
      <c r="E6" s="23">
        <f>0.00945*(Emission_Cals!$E$11)^2.425</f>
        <v>0</v>
      </c>
      <c r="F6" s="23">
        <f>0.00945*(Emission_Cals!$F$11)^2.425</f>
        <v>0</v>
      </c>
      <c r="G6" s="23">
        <f>0.00945*(Emission_Cals!$G$11)^2.425</f>
        <v>0</v>
      </c>
      <c r="H6" s="23">
        <f>0.00945*(Emission_Cals!$H$11)^2.425</f>
        <v>0</v>
      </c>
    </row>
    <row r="7" spans="1:10" x14ac:dyDescent="0.2">
      <c r="A7" s="3" t="s">
        <v>71</v>
      </c>
      <c r="B7" s="23">
        <f>0.014*(Emission_Cals!$B$11)^2.275</f>
        <v>0</v>
      </c>
      <c r="C7" s="23">
        <f>0.014*(Emission_Cals!$C$11)^2.275</f>
        <v>0</v>
      </c>
      <c r="D7" s="23">
        <f>0.014*(Emission_Cals!$D$11)^2.275</f>
        <v>0</v>
      </c>
      <c r="E7" s="23">
        <f>0.014*(Emission_Cals!$E$11)^2.275</f>
        <v>0</v>
      </c>
      <c r="F7" s="23">
        <f>0.014*(Emission_Cals!$F$11)^2.275</f>
        <v>0</v>
      </c>
      <c r="G7" s="23">
        <f>0.014*(Emission_Cals!$G$11)^2.275</f>
        <v>0</v>
      </c>
      <c r="H7" s="23">
        <f>0.014*(Emission_Cals!$H$11)^2.275</f>
        <v>0</v>
      </c>
    </row>
    <row r="8" spans="1:10" x14ac:dyDescent="0.2">
      <c r="A8" s="3" t="s">
        <v>72</v>
      </c>
      <c r="B8" s="23">
        <f>0.011*(Emission_Cals!$B$11)^2.275</f>
        <v>0</v>
      </c>
      <c r="C8" s="23">
        <f>0.011*(Emission_Cals!$C$11)^2.275</f>
        <v>0</v>
      </c>
      <c r="D8" s="23">
        <f>0.011*(Emission_Cals!$D$11)^2.275</f>
        <v>0</v>
      </c>
      <c r="E8" s="23">
        <f>0.011*(Emission_Cals!$E$11)^2.275</f>
        <v>0</v>
      </c>
      <c r="F8" s="23">
        <f>0.011*(Emission_Cals!$F$11)^2.275</f>
        <v>0</v>
      </c>
      <c r="G8" s="23">
        <f>0.011*(Emission_Cals!$G$11)^2.275</f>
        <v>0</v>
      </c>
      <c r="H8" s="23">
        <f>0.011*(Emission_Cals!$H11)^2.275</f>
        <v>0</v>
      </c>
    </row>
    <row r="9" spans="1:10" x14ac:dyDescent="0.2">
      <c r="A9" s="3" t="s">
        <v>73</v>
      </c>
      <c r="B9" s="23">
        <f>0.0076*(Emission_Cals!$B$11)^2.275</f>
        <v>0</v>
      </c>
      <c r="C9" s="23">
        <f>0.0076*(Emission_Cals!$C$11)^2.275</f>
        <v>0</v>
      </c>
      <c r="D9" s="23">
        <f>0.0076*(Emission_Cals!$D$11)^2.275</f>
        <v>0</v>
      </c>
      <c r="E9" s="23">
        <f>0.0076*(Emission_Cals!$E$11)^2.275</f>
        <v>0</v>
      </c>
      <c r="F9" s="23">
        <f>0.0076*(Emission_Cals!$F$11)^2.275</f>
        <v>0</v>
      </c>
      <c r="G9" s="23">
        <f>0.0076*(Emission_Cals!$G$11)^2.275</f>
        <v>0</v>
      </c>
      <c r="H9" s="23">
        <f>0.0076*(Emission_Cals!$H$11)^2.275</f>
        <v>0</v>
      </c>
    </row>
    <row r="10" spans="1:10" x14ac:dyDescent="0.2">
      <c r="A10" s="3" t="s">
        <v>74</v>
      </c>
      <c r="B10" s="23">
        <f>0.445*(Emission_Cals!$B$11)^1.675</f>
        <v>0</v>
      </c>
      <c r="C10" s="23">
        <f>0.445*(Emission_Cals!$C$11)^1.675</f>
        <v>0</v>
      </c>
      <c r="D10" s="23">
        <f>0.445*(Emission_Cals!$D$11)^1.675</f>
        <v>0</v>
      </c>
      <c r="E10" s="23">
        <f>0.445*(Emission_Cals!$E$11)^1.675</f>
        <v>0</v>
      </c>
      <c r="F10" s="23">
        <f>0.445*(Emission_Cals!$F$11)^1.675</f>
        <v>0</v>
      </c>
      <c r="G10" s="23">
        <f>0.445*(Emission_Cals!$G$11)^1.675</f>
        <v>0</v>
      </c>
      <c r="H10" s="23">
        <f>0.445*(Emission_Cals!$H$11)^1.675</f>
        <v>0</v>
      </c>
    </row>
    <row r="11" spans="1:10" x14ac:dyDescent="0.2">
      <c r="A11" s="3" t="s">
        <v>75</v>
      </c>
      <c r="B11"/>
    </row>
    <row r="12" spans="1:10" x14ac:dyDescent="0.2">
      <c r="A12" s="3" t="s">
        <v>76</v>
      </c>
      <c r="B12"/>
    </row>
    <row r="13" spans="1:10" x14ac:dyDescent="0.2">
      <c r="D13" s="22"/>
      <c r="E13" s="42"/>
      <c r="F13" s="42"/>
    </row>
    <row r="14" spans="1:10" x14ac:dyDescent="0.2">
      <c r="D14" s="22"/>
      <c r="E14" s="42"/>
      <c r="F14" s="42"/>
    </row>
    <row r="15" spans="1:10" x14ac:dyDescent="0.2">
      <c r="D15" s="22"/>
      <c r="E15" s="42"/>
      <c r="F15" s="42"/>
    </row>
    <row r="16" spans="1:10" x14ac:dyDescent="0.2">
      <c r="D16" s="22"/>
      <c r="E16" s="42"/>
      <c r="F16" s="42"/>
    </row>
    <row r="17" spans="4:6" x14ac:dyDescent="0.2">
      <c r="D17" s="22"/>
      <c r="E17" s="42"/>
      <c r="F17" s="42"/>
    </row>
    <row r="18" spans="4:6" x14ac:dyDescent="0.2">
      <c r="D18" s="22"/>
      <c r="E18" s="42"/>
      <c r="F18" s="42"/>
    </row>
    <row r="19" spans="4:6" x14ac:dyDescent="0.2">
      <c r="D19" s="22"/>
      <c r="E19" s="42"/>
      <c r="F19" s="42"/>
    </row>
    <row r="20" spans="4:6" x14ac:dyDescent="0.2">
      <c r="D20" s="22"/>
      <c r="E20" s="42"/>
      <c r="F20" s="42"/>
    </row>
    <row r="21" spans="4:6" x14ac:dyDescent="0.2">
      <c r="D21" s="22"/>
      <c r="E21" s="42"/>
      <c r="F21" s="42"/>
    </row>
    <row r="22" spans="4:6" x14ac:dyDescent="0.2">
      <c r="D22" s="22"/>
      <c r="E22" s="42"/>
      <c r="F22" s="42"/>
    </row>
    <row r="23" spans="4:6" x14ac:dyDescent="0.2">
      <c r="D23" s="22"/>
      <c r="E23" s="42"/>
      <c r="F23" s="42"/>
    </row>
    <row r="24" spans="4:6" x14ac:dyDescent="0.2">
      <c r="D24" s="22"/>
      <c r="E24" s="42"/>
      <c r="F24" s="42"/>
    </row>
    <row r="25" spans="4:6" x14ac:dyDescent="0.2">
      <c r="E25" s="42"/>
      <c r="F25" s="42"/>
    </row>
    <row r="26" spans="4:6" x14ac:dyDescent="0.2">
      <c r="E26" s="42"/>
      <c r="F26" s="42"/>
    </row>
    <row r="27" spans="4:6" x14ac:dyDescent="0.2">
      <c r="E27" s="42"/>
      <c r="F27" s="42"/>
    </row>
    <row r="28" spans="4:6" x14ac:dyDescent="0.2">
      <c r="E28" s="42"/>
      <c r="F28" s="42"/>
    </row>
    <row r="29" spans="4:6" x14ac:dyDescent="0.2">
      <c r="E29" s="42"/>
      <c r="F29" s="42"/>
    </row>
    <row r="30" spans="4:6" x14ac:dyDescent="0.2">
      <c r="E30" s="42"/>
      <c r="F30" s="42"/>
    </row>
    <row r="31" spans="4:6" x14ac:dyDescent="0.2">
      <c r="E31" s="42"/>
      <c r="F31" s="42"/>
    </row>
    <row r="32" spans="4:6" x14ac:dyDescent="0.2">
      <c r="E32" s="42"/>
      <c r="F32" s="42"/>
    </row>
  </sheetData>
  <sheetProtection sheet="1" objects="1" scenarios="1"/>
  <mergeCells count="2">
    <mergeCell ref="A1:H1"/>
    <mergeCell ref="B3:H3"/>
  </mergeCells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Data-Collection</vt:lpstr>
      <vt:lpstr>Emission_Cals</vt:lpstr>
      <vt:lpstr>Equation</vt:lpstr>
    </vt:vector>
  </TitlesOfParts>
  <Company>CFA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Schweitzer</dc:creator>
  <cp:lastModifiedBy>Barbara Lods</cp:lastModifiedBy>
  <cp:lastPrinted>2004-12-15T17:10:16Z</cp:lastPrinted>
  <dcterms:created xsi:type="dcterms:W3CDTF">1999-01-15T15:11:27Z</dcterms:created>
  <dcterms:modified xsi:type="dcterms:W3CDTF">2023-02-06T21:39:47Z</dcterms:modified>
</cp:coreProperties>
</file>