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875" activeTab="0"/>
  </bookViews>
  <sheets>
    <sheet name="EMISSION CALC - Human" sheetId="1" r:id="rId1"/>
    <sheet name="EMISSION CALC - Animal" sheetId="2" r:id="rId2"/>
    <sheet name="NOTE1" sheetId="3" r:id="rId3"/>
    <sheet name="NOTE 2" sheetId="4" r:id="rId4"/>
  </sheets>
  <definedNames/>
  <calcPr fullCalcOnLoad="1"/>
</workbook>
</file>

<file path=xl/sharedStrings.xml><?xml version="1.0" encoding="utf-8"?>
<sst xmlns="http://schemas.openxmlformats.org/spreadsheetml/2006/main" count="336" uniqueCount="139">
  <si>
    <t xml:space="preserve"> </t>
  </si>
  <si>
    <t>Annual</t>
  </si>
  <si>
    <t>Pollutant</t>
  </si>
  <si>
    <t>Emission Factor</t>
  </si>
  <si>
    <t>Formaldehyde</t>
  </si>
  <si>
    <t>NOx</t>
  </si>
  <si>
    <t>PM10</t>
  </si>
  <si>
    <t>Notes:</t>
  </si>
  <si>
    <t>CO</t>
  </si>
  <si>
    <t>Calculated Values:</t>
  </si>
  <si>
    <t>Application #</t>
  </si>
  <si>
    <t>Plant #</t>
  </si>
  <si>
    <t>Source #</t>
  </si>
  <si>
    <t>Basis:</t>
  </si>
  <si>
    <t>Maximum Hourly Burn Rate (lb/hr)</t>
  </si>
  <si>
    <t>Typical Annual Operating Days (day/yr)</t>
  </si>
  <si>
    <t>Constants:</t>
  </si>
  <si>
    <t>Maximum Daily Bodies Cremated (body/day)</t>
  </si>
  <si>
    <t>Maximum Annual Bodies Cremated (body/yr)</t>
  </si>
  <si>
    <r>
      <t>Natural Gas Heating Value (BTU/ft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</si>
  <si>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Average Body Weight (lbs)</t>
  </si>
  <si>
    <t>Annual Cremating Hours (hr/yr)</t>
  </si>
  <si>
    <t>Maximum Natural Gas Firing Rate (MMBTU/hr)</t>
  </si>
  <si>
    <r>
      <t>Maximum Annual Natural Gas Usage (MM ft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/yr)</t>
    </r>
  </si>
  <si>
    <t>Natural Gas Combustion Emissions</t>
  </si>
  <si>
    <t>(lb/day)</t>
  </si>
  <si>
    <t>Max.Daily</t>
  </si>
  <si>
    <t>(lb/yr)</t>
  </si>
  <si>
    <t>(TPY)</t>
  </si>
  <si>
    <t>Trigger</t>
  </si>
  <si>
    <t>SO2</t>
  </si>
  <si>
    <t>POC</t>
  </si>
  <si>
    <t>Emissions from Natural Gas Combustion</t>
  </si>
  <si>
    <r>
      <t>Maximum Annual Daily Natural Gas Usage (MMft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/day)</t>
    </r>
  </si>
  <si>
    <r>
      <t>Emission Factor (lb/MMft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</si>
  <si>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Cremation Emissions</t>
  </si>
  <si>
    <t>Emission Factor (lb/ton)</t>
  </si>
  <si>
    <t>Emission Factor (lb/body)</t>
  </si>
  <si>
    <t>Emissions from Cremation of Body (including case wrappings)</t>
  </si>
  <si>
    <t>Total Criteria Pollutant Emissions</t>
  </si>
  <si>
    <t>Cremation</t>
  </si>
  <si>
    <t>Nat. Gas</t>
  </si>
  <si>
    <t>Toxic Emissions from Crematory Retort</t>
  </si>
  <si>
    <t>(lb/hr)</t>
  </si>
  <si>
    <t>Max. Hr.</t>
  </si>
  <si>
    <t>Acetaldehyde</t>
  </si>
  <si>
    <t>Arsenic</t>
  </si>
  <si>
    <t>Beryllium</t>
  </si>
  <si>
    <t>Cadmium</t>
  </si>
  <si>
    <t>Chromium, hx</t>
  </si>
  <si>
    <t>Copper</t>
  </si>
  <si>
    <t>Hydrogen chloride</t>
  </si>
  <si>
    <t>Hydrogen fluoride</t>
  </si>
  <si>
    <t>Lead</t>
  </si>
  <si>
    <t>Nickel</t>
  </si>
  <si>
    <t>Selenium</t>
  </si>
  <si>
    <t>Zinc</t>
  </si>
  <si>
    <t>(lb/body)</t>
  </si>
  <si>
    <t>gas combustion in boilers &lt; 100 MMBTU/hr.</t>
  </si>
  <si>
    <t>1.  Emission factors from AP-42 for uncontrolled natural</t>
  </si>
  <si>
    <t>Chlorinated dibenzodioxins and furans</t>
  </si>
  <si>
    <t>None</t>
  </si>
  <si>
    <t>Risk Screen</t>
  </si>
  <si>
    <t>(yes/no)</t>
  </si>
  <si>
    <t>EMISSION CALCULATIONS FOR CREMATORY</t>
  </si>
  <si>
    <t>Maximum Daily Weight Cremated (lbs/day)</t>
  </si>
  <si>
    <t>Maximum Annual Weight Cremated (lbs/yr)</t>
  </si>
  <si>
    <t>(lb/150 lb)</t>
  </si>
  <si>
    <t>Antimony</t>
  </si>
  <si>
    <t>PAH (benzo(a)pyrene equivalents)</t>
  </si>
  <si>
    <t>All WebFIRE Factors</t>
  </si>
  <si>
    <t>LEVEL4</t>
  </si>
  <si>
    <t>CAS</t>
  </si>
  <si>
    <t>POLLUTANT</t>
  </si>
  <si>
    <t>FACTOR</t>
  </si>
  <si>
    <t>UNIT</t>
  </si>
  <si>
    <t>WHO/97 Toxic equivalency factors</t>
  </si>
  <si>
    <t>2,3,4,8-TCDD Equivalent</t>
  </si>
  <si>
    <t>Crematory Stack</t>
  </si>
  <si>
    <t>1746-01-6</t>
  </si>
  <si>
    <t>2,3,7,8-Tetrachlorodibenzo-p-dioxin</t>
  </si>
  <si>
    <t>Lb/Body Burned</t>
  </si>
  <si>
    <t>40321-76-4</t>
  </si>
  <si>
    <t>1,2,3,7,8-Pentachlorodibenzo-p-dioxin</t>
  </si>
  <si>
    <t>39227-28-6</t>
  </si>
  <si>
    <t>1,2,3,4,7,8-Hexachlorodibenzo-p-dioxin</t>
  </si>
  <si>
    <t>19408-74-3</t>
  </si>
  <si>
    <t>1,2,3,7,8,9-Hexachlorodibenzo-p-dioxin</t>
  </si>
  <si>
    <t>57653-85-7</t>
  </si>
  <si>
    <t>1,2,3,6,7,8-Hexachlorodibenzo-p-dioxin</t>
  </si>
  <si>
    <t>35822-46-9</t>
  </si>
  <si>
    <t>1,2,3,4,6,7,8-Heptachlorodibenzo-p-dioxin</t>
  </si>
  <si>
    <t>51207-31-9</t>
  </si>
  <si>
    <t>2,3,7,8-Tetrachlorodibenzofuran</t>
  </si>
  <si>
    <t>57117-41-6</t>
  </si>
  <si>
    <t>1,2,3,7,8-Pentachlorodibenzofuran</t>
  </si>
  <si>
    <t>57117-31-4</t>
  </si>
  <si>
    <t>2,3,4,7,8-Pentachlorodibenzofuran</t>
  </si>
  <si>
    <t>70648-26-9</t>
  </si>
  <si>
    <t>1,2,3,4,7,8-Hexachlorodibenzofuran</t>
  </si>
  <si>
    <t>72918-21-9</t>
  </si>
  <si>
    <t>1,2,3,7,8,9-Hexachlorodibenzofuran</t>
  </si>
  <si>
    <t>57117-44-9</t>
  </si>
  <si>
    <t>1,2,3,6,7,8-Hexachlorodibenzofuran</t>
  </si>
  <si>
    <t>60851-34-5</t>
  </si>
  <si>
    <t>2,3,4,6,7,8-Hexachlorodibenzofuran</t>
  </si>
  <si>
    <t>67562-39-4</t>
  </si>
  <si>
    <t>1,2,3,4,6,7,8-Heptachlorodibenzofuran</t>
  </si>
  <si>
    <t>55673-89-7</t>
  </si>
  <si>
    <t>1,2,3,4,7,8,9-Heptachlorodibenzofuran</t>
  </si>
  <si>
    <t>sum</t>
  </si>
  <si>
    <t>OEHHA Potency Equivalency Factors</t>
  </si>
  <si>
    <t>Benzo(a)
Pyrene Equivalent</t>
  </si>
  <si>
    <t>56-55-3</t>
  </si>
  <si>
    <t>Benzo (a) anthracene</t>
  </si>
  <si>
    <t>205-99-2</t>
  </si>
  <si>
    <t>Benzo (b) fluoranthene</t>
  </si>
  <si>
    <t>207-08-9</t>
  </si>
  <si>
    <t>Benzo (k) fluoranthene</t>
  </si>
  <si>
    <t>50-32-8</t>
  </si>
  <si>
    <t>Benzo (a) pyrene</t>
  </si>
  <si>
    <t>218-01-9</t>
  </si>
  <si>
    <t>Chrysene</t>
  </si>
  <si>
    <t>53-70-3</t>
  </si>
  <si>
    <t>Dibenzo(a,h) anthracene</t>
  </si>
  <si>
    <t>193-39-5</t>
  </si>
  <si>
    <t>Indeno(1,2,3-cd)pyrene</t>
  </si>
  <si>
    <t>CALCULATION</t>
  </si>
  <si>
    <t>For PAHs:  benzo(a) pyrene equivalent</t>
  </si>
  <si>
    <t>For dioxins/furans:  2,3,7,8-TCDD equivalent</t>
  </si>
  <si>
    <t>AP-42  Chapter 1.4 (Tables 1.4-1 and 1.4-2)</t>
  </si>
  <si>
    <t>1.  PM10 emission factor from EPA's</t>
  </si>
  <si>
    <t xml:space="preserve"> FIRE program.</t>
  </si>
  <si>
    <t xml:space="preserve">2.  Emission factors from other pollutants are </t>
  </si>
  <si>
    <t>from AP-42 for uncontrolled medical waste</t>
  </si>
  <si>
    <t>incineration. AP-42 Chapter 2.3 (Tables 2.3-1 and 2.3-2)</t>
  </si>
  <si>
    <r>
      <t>Mercury</t>
    </r>
    <r>
      <rPr>
        <vertAlign val="superscript"/>
        <sz val="10"/>
        <rFont val="Times New Roman"/>
        <family val="1"/>
      </rPr>
      <t>3</t>
    </r>
  </si>
  <si>
    <t xml:space="preserve">Note: </t>
  </si>
  <si>
    <t>3.  Maximum Hourly Rate for Mercury calculated with worst-case Hg emission factor (acute) of 1.3E-02 lbs/body.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</si>
</sst>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  <numFmt numFmtId="165" formatCode="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57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11" fontId="1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5" fontId="1" fillId="0" borderId="0" xfId="0" applyNumberFormat="1" applyFont="1" applyBorder="1" applyAlignment="1">
      <alignment horizontal="right"/>
    </xf>
    <xf numFmtId="15" fontId="1" fillId="0" borderId="0" xfId="0" applyNumberFormat="1" applyFont="1" applyBorder="1" applyAlignment="1">
      <alignment horizontal="left"/>
    </xf>
    <xf numFmtId="15" fontId="1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/>
    </xf>
    <xf numFmtId="15" fontId="1" fillId="0" borderId="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1" fontId="1" fillId="0" borderId="12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15" fontId="2" fillId="0" borderId="0" xfId="0" applyNumberFormat="1" applyFont="1" applyBorder="1" applyAlignment="1">
      <alignment horizontal="right"/>
    </xf>
    <xf numFmtId="15" fontId="2" fillId="0" borderId="0" xfId="0" applyNumberFormat="1" applyFont="1" applyFill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2" fontId="1" fillId="0" borderId="22" xfId="0" applyNumberFormat="1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2" fontId="1" fillId="0" borderId="24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  <xf numFmtId="11" fontId="1" fillId="0" borderId="24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26" xfId="0" applyFont="1" applyBorder="1" applyAlignment="1">
      <alignment horizontal="right"/>
    </xf>
    <xf numFmtId="0" fontId="1" fillId="0" borderId="27" xfId="0" applyFont="1" applyFill="1" applyBorder="1" applyAlignment="1">
      <alignment horizontal="right"/>
    </xf>
    <xf numFmtId="2" fontId="1" fillId="0" borderId="20" xfId="0" applyNumberFormat="1" applyFont="1" applyBorder="1" applyAlignment="1">
      <alignment/>
    </xf>
    <xf numFmtId="2" fontId="1" fillId="0" borderId="28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1" fontId="1" fillId="0" borderId="12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1" xfId="0" applyFont="1" applyFill="1" applyBorder="1" applyAlignment="1">
      <alignment/>
    </xf>
    <xf numFmtId="11" fontId="1" fillId="0" borderId="24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1" fillId="0" borderId="32" xfId="0" applyFont="1" applyFill="1" applyBorder="1" applyAlignment="1">
      <alignment horizontal="left"/>
    </xf>
    <xf numFmtId="0" fontId="2" fillId="0" borderId="13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right"/>
    </xf>
    <xf numFmtId="11" fontId="1" fillId="0" borderId="33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1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33" borderId="0" xfId="0" applyFill="1" applyBorder="1" applyAlignment="1">
      <alignment horizontal="right" wrapText="1"/>
    </xf>
    <xf numFmtId="11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0" fillId="0" borderId="12" xfId="0" applyBorder="1" applyAlignment="1">
      <alignment horizontal="right"/>
    </xf>
    <xf numFmtId="164" fontId="0" fillId="33" borderId="12" xfId="0" applyNumberFormat="1" applyFill="1" applyBorder="1" applyAlignment="1">
      <alignment/>
    </xf>
    <xf numFmtId="0" fontId="0" fillId="34" borderId="0" xfId="0" applyFill="1" applyAlignment="1">
      <alignment horizontal="right" wrapText="1"/>
    </xf>
    <xf numFmtId="11" fontId="0" fillId="0" borderId="0" xfId="0" applyNumberFormat="1" applyAlignment="1">
      <alignment/>
    </xf>
    <xf numFmtId="164" fontId="0" fillId="34" borderId="12" xfId="0" applyNumberForma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1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11" fontId="1" fillId="0" borderId="24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PageLayoutView="0" workbookViewId="0" topLeftCell="A1">
      <selection activeCell="M32" sqref="M32"/>
    </sheetView>
  </sheetViews>
  <sheetFormatPr defaultColWidth="9.140625" defaultRowHeight="12.75"/>
  <cols>
    <col min="1" max="1" width="42.8515625" style="0" customWidth="1"/>
    <col min="2" max="2" width="13.28125" style="0" bestFit="1" customWidth="1"/>
    <col min="3" max="3" width="14.8515625" style="0" customWidth="1"/>
    <col min="4" max="4" width="29.140625" style="0" bestFit="1" customWidth="1"/>
    <col min="7" max="7" width="10.8515625" style="0" bestFit="1" customWidth="1"/>
  </cols>
  <sheetData>
    <row r="1" spans="1:18" s="8" customFormat="1" ht="13.5" thickBot="1">
      <c r="A1" s="13" t="s">
        <v>10</v>
      </c>
      <c r="B1" s="6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8" customFormat="1" ht="13.5" thickBot="1">
      <c r="A2" s="13" t="s">
        <v>11</v>
      </c>
      <c r="B2" s="64"/>
      <c r="C2" s="2"/>
      <c r="D2" s="2"/>
      <c r="E2" s="2"/>
      <c r="F2" s="2"/>
      <c r="G2" s="2"/>
      <c r="H2" s="2"/>
      <c r="I2" s="6"/>
      <c r="J2" s="6"/>
      <c r="K2" s="6"/>
      <c r="L2" s="6"/>
      <c r="M2" s="6"/>
      <c r="N2" s="6"/>
      <c r="O2" s="2"/>
      <c r="P2" s="6"/>
      <c r="Q2" s="6"/>
      <c r="R2" s="2"/>
    </row>
    <row r="3" spans="1:18" s="8" customFormat="1" ht="13.5" thickBot="1">
      <c r="A3" s="13" t="s">
        <v>12</v>
      </c>
      <c r="B3" s="61"/>
      <c r="C3" s="2"/>
      <c r="D3" s="2"/>
      <c r="E3" s="2"/>
      <c r="F3" s="9"/>
      <c r="G3" s="2"/>
      <c r="H3" s="2"/>
      <c r="I3" s="6"/>
      <c r="J3" s="6"/>
      <c r="K3" s="6"/>
      <c r="L3" s="6"/>
      <c r="M3" s="6"/>
      <c r="N3" s="6"/>
      <c r="O3" s="2"/>
      <c r="P3" s="6"/>
      <c r="Q3" s="6"/>
      <c r="R3" s="2"/>
    </row>
    <row r="4" spans="1:18" s="8" customFormat="1" ht="12.75">
      <c r="A4" s="13"/>
      <c r="B4" s="6"/>
      <c r="C4" s="2"/>
      <c r="D4" s="2"/>
      <c r="E4" s="2"/>
      <c r="F4" s="2"/>
      <c r="G4" s="2"/>
      <c r="H4" s="2"/>
      <c r="I4" s="6"/>
      <c r="J4" s="6"/>
      <c r="K4" s="2"/>
      <c r="L4" s="2"/>
      <c r="M4" s="6"/>
      <c r="N4" s="6"/>
      <c r="O4" s="2"/>
      <c r="P4" s="6"/>
      <c r="Q4" s="6"/>
      <c r="R4" s="2"/>
    </row>
    <row r="5" spans="1:18" s="8" customFormat="1" ht="12.75">
      <c r="A5" s="26" t="s">
        <v>64</v>
      </c>
      <c r="B5" s="1"/>
      <c r="C5" s="2"/>
      <c r="D5" s="4"/>
      <c r="E5" s="5"/>
      <c r="F5" s="2"/>
      <c r="G5" s="9"/>
      <c r="H5" s="6"/>
      <c r="I5" s="11"/>
      <c r="J5" s="6"/>
      <c r="K5" s="7"/>
      <c r="L5" s="6"/>
      <c r="M5" s="7"/>
      <c r="N5" s="2"/>
      <c r="O5" s="2"/>
      <c r="P5" s="2"/>
      <c r="Q5" s="2"/>
      <c r="R5" s="2"/>
    </row>
    <row r="6" spans="2:18" s="8" customFormat="1" ht="12.75">
      <c r="B6" s="2"/>
      <c r="C6" s="2"/>
      <c r="D6" s="2"/>
      <c r="E6" s="2"/>
      <c r="F6" s="2"/>
      <c r="G6" s="9"/>
      <c r="H6" s="6"/>
      <c r="I6" s="10"/>
      <c r="J6" s="6"/>
      <c r="K6" s="7"/>
      <c r="L6" s="6"/>
      <c r="M6" s="7"/>
      <c r="N6" s="6"/>
      <c r="O6" s="2"/>
      <c r="P6" s="2"/>
      <c r="Q6" s="2"/>
      <c r="R6" s="2"/>
    </row>
    <row r="7" spans="1:18" s="8" customFormat="1" ht="13.5" thickBot="1">
      <c r="A7" s="13" t="s">
        <v>13</v>
      </c>
      <c r="B7" s="2"/>
      <c r="C7" s="2"/>
      <c r="D7" s="1" t="s">
        <v>16</v>
      </c>
      <c r="E7" s="2"/>
      <c r="F7" s="2"/>
      <c r="G7" s="2"/>
      <c r="H7" s="2"/>
      <c r="I7" s="2"/>
      <c r="J7" s="2"/>
      <c r="K7" s="2"/>
      <c r="L7" s="2"/>
      <c r="M7" s="7"/>
      <c r="N7" s="7"/>
      <c r="O7" s="2"/>
      <c r="P7" s="2"/>
      <c r="Q7" s="2"/>
      <c r="R7" s="2"/>
    </row>
    <row r="8" spans="1:18" s="8" customFormat="1" ht="16.5" thickBot="1">
      <c r="A8" s="13" t="s">
        <v>22</v>
      </c>
      <c r="B8" s="61"/>
      <c r="C8" s="3" t="s">
        <v>0</v>
      </c>
      <c r="D8" s="13" t="s">
        <v>19</v>
      </c>
      <c r="E8" s="2">
        <v>1020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s="8" customFormat="1" ht="13.5" thickBot="1">
      <c r="A9" s="13" t="s">
        <v>18</v>
      </c>
      <c r="B9" s="64"/>
      <c r="C9" s="3" t="s">
        <v>0</v>
      </c>
      <c r="D9" s="13" t="s">
        <v>20</v>
      </c>
      <c r="E9" s="2">
        <v>150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s="8" customFormat="1" ht="13.5" thickBot="1">
      <c r="A10" s="13" t="s">
        <v>17</v>
      </c>
      <c r="B10" s="61"/>
      <c r="C10" s="3"/>
      <c r="D10" s="2" t="s">
        <v>0</v>
      </c>
      <c r="E10" s="2"/>
      <c r="F10" s="2"/>
      <c r="G10" s="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s="8" customFormat="1" ht="13.5" thickBot="1">
      <c r="A11" s="13" t="s">
        <v>14</v>
      </c>
      <c r="B11" s="61">
        <v>100</v>
      </c>
      <c r="C11" s="3"/>
      <c r="D11" s="2"/>
      <c r="E11" s="2"/>
      <c r="F11" s="2"/>
      <c r="G11" s="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s="8" customFormat="1" ht="13.5" thickBot="1">
      <c r="A12" s="13" t="s">
        <v>15</v>
      </c>
      <c r="B12" s="64"/>
      <c r="C12" s="2"/>
      <c r="D12" s="2"/>
      <c r="E12" s="2"/>
      <c r="F12" s="2"/>
      <c r="G12" s="6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3:18" s="8" customFormat="1" ht="12.75"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="8" customFormat="1" ht="12.75">
      <c r="A14" s="15" t="s">
        <v>9</v>
      </c>
    </row>
    <row r="15" spans="1:2" s="8" customFormat="1" ht="12.75">
      <c r="A15" s="13" t="s">
        <v>21</v>
      </c>
      <c r="B15" s="2">
        <f>$B$9*$E$9/$B$11</f>
        <v>0</v>
      </c>
    </row>
    <row r="16" spans="1:2" s="8" customFormat="1" ht="15.75">
      <c r="A16" s="13" t="s">
        <v>33</v>
      </c>
      <c r="B16" s="11">
        <f>$B$8*$B$10*$E$9/($B$11*$E$8)</f>
        <v>0</v>
      </c>
    </row>
    <row r="17" spans="1:2" s="8" customFormat="1" ht="15.75">
      <c r="A17" s="13" t="s">
        <v>23</v>
      </c>
      <c r="B17" s="11">
        <f>$B$8*$B$9*$E$9/($B$11*$E$8)</f>
        <v>0</v>
      </c>
    </row>
    <row r="18" s="8" customFormat="1" ht="13.5" thickBot="1">
      <c r="A18" s="13"/>
    </row>
    <row r="19" spans="1:6" s="8" customFormat="1" ht="12.75">
      <c r="A19" s="27" t="s">
        <v>24</v>
      </c>
      <c r="B19" s="1"/>
      <c r="C19" s="28" t="s">
        <v>32</v>
      </c>
      <c r="D19" s="29"/>
      <c r="E19" s="30"/>
      <c r="F19" s="31"/>
    </row>
    <row r="20" spans="3:6" ht="12.75">
      <c r="C20" s="32"/>
      <c r="D20" s="17"/>
      <c r="E20" s="22" t="s">
        <v>26</v>
      </c>
      <c r="F20" s="33" t="s">
        <v>1</v>
      </c>
    </row>
    <row r="21" spans="1:6" ht="15.75">
      <c r="A21" s="21" t="s">
        <v>7</v>
      </c>
      <c r="C21" s="34" t="s">
        <v>2</v>
      </c>
      <c r="D21" s="18" t="s">
        <v>34</v>
      </c>
      <c r="E21" s="23" t="s">
        <v>25</v>
      </c>
      <c r="F21" s="35" t="s">
        <v>27</v>
      </c>
    </row>
    <row r="22" spans="1:6" ht="12.75">
      <c r="A22" s="14" t="s">
        <v>59</v>
      </c>
      <c r="C22" s="36" t="s">
        <v>6</v>
      </c>
      <c r="D22" s="19">
        <v>7.6</v>
      </c>
      <c r="E22" s="20">
        <f>$B$16*$D$22</f>
        <v>0</v>
      </c>
      <c r="F22" s="37">
        <f>$B$17*$D$22</f>
        <v>0</v>
      </c>
    </row>
    <row r="23" spans="1:6" ht="12.75">
      <c r="A23" s="14" t="s">
        <v>58</v>
      </c>
      <c r="C23" s="36" t="s">
        <v>5</v>
      </c>
      <c r="D23" s="19">
        <v>100</v>
      </c>
      <c r="E23" s="20">
        <f>$B$16*$D$23</f>
        <v>0</v>
      </c>
      <c r="F23" s="37">
        <f>$B$17*$D$23</f>
        <v>0</v>
      </c>
    </row>
    <row r="24" spans="1:6" ht="12.75">
      <c r="A24" s="14" t="s">
        <v>130</v>
      </c>
      <c r="C24" s="36" t="s">
        <v>8</v>
      </c>
      <c r="D24" s="19">
        <v>84</v>
      </c>
      <c r="E24" s="20">
        <f>$B$16*$D$24</f>
        <v>0</v>
      </c>
      <c r="F24" s="37">
        <f>$B$17*$D$24</f>
        <v>0</v>
      </c>
    </row>
    <row r="25" spans="1:6" ht="12.75">
      <c r="A25" s="13"/>
      <c r="C25" s="36" t="s">
        <v>30</v>
      </c>
      <c r="D25" s="19">
        <v>0.6</v>
      </c>
      <c r="E25" s="20">
        <f>$B$16*$D$25</f>
        <v>0</v>
      </c>
      <c r="F25" s="37">
        <f>$B$17*$D$25</f>
        <v>0</v>
      </c>
    </row>
    <row r="26" spans="1:6" ht="13.5" thickBot="1">
      <c r="A26" s="13"/>
      <c r="C26" s="38" t="s">
        <v>31</v>
      </c>
      <c r="D26" s="39">
        <v>5.5</v>
      </c>
      <c r="E26" s="40">
        <f>$B$16*$D$26</f>
        <v>0</v>
      </c>
      <c r="F26" s="41">
        <f>$B$17*$D$26</f>
        <v>0</v>
      </c>
    </row>
    <row r="27" ht="13.5" thickBot="1">
      <c r="A27" s="13"/>
    </row>
    <row r="28" spans="1:6" ht="12.75">
      <c r="A28" s="26" t="s">
        <v>35</v>
      </c>
      <c r="C28" s="28" t="s">
        <v>38</v>
      </c>
      <c r="D28" s="29"/>
      <c r="E28" s="30"/>
      <c r="F28" s="31"/>
    </row>
    <row r="29" spans="1:6" ht="12.75">
      <c r="A29" s="13"/>
      <c r="C29" s="32"/>
      <c r="D29" s="17"/>
      <c r="E29" s="22" t="s">
        <v>26</v>
      </c>
      <c r="F29" s="33" t="s">
        <v>1</v>
      </c>
    </row>
    <row r="30" spans="1:6" ht="12.75">
      <c r="A30" s="21" t="s">
        <v>7</v>
      </c>
      <c r="C30" s="34" t="s">
        <v>2</v>
      </c>
      <c r="D30" s="18" t="s">
        <v>37</v>
      </c>
      <c r="E30" s="23" t="s">
        <v>25</v>
      </c>
      <c r="F30" s="35" t="s">
        <v>27</v>
      </c>
    </row>
    <row r="31" spans="1:6" ht="12.75">
      <c r="A31" s="14" t="s">
        <v>131</v>
      </c>
      <c r="C31" s="36" t="s">
        <v>6</v>
      </c>
      <c r="D31" s="24">
        <v>0.085</v>
      </c>
      <c r="E31" s="20">
        <f>$B$10*$D$31</f>
        <v>0</v>
      </c>
      <c r="F31" s="37">
        <f>$B$9*$D$31</f>
        <v>0</v>
      </c>
    </row>
    <row r="32" spans="1:6" ht="12.75">
      <c r="A32" s="14" t="s">
        <v>132</v>
      </c>
      <c r="C32" s="36" t="s">
        <v>5</v>
      </c>
      <c r="D32" s="24">
        <v>0.257</v>
      </c>
      <c r="E32" s="20">
        <f>$B$10*$D$32</f>
        <v>0</v>
      </c>
      <c r="F32" s="37">
        <f>$B$9*$D$32</f>
        <v>0</v>
      </c>
    </row>
    <row r="33" spans="1:6" ht="12.75">
      <c r="A33" s="14" t="s">
        <v>133</v>
      </c>
      <c r="C33" s="36" t="s">
        <v>8</v>
      </c>
      <c r="D33" s="24">
        <v>0.221</v>
      </c>
      <c r="E33" s="20">
        <f>$B$10*$D$33</f>
        <v>0</v>
      </c>
      <c r="F33" s="37">
        <f>$B$9*$D$33</f>
        <v>0</v>
      </c>
    </row>
    <row r="34" spans="1:6" ht="12.75">
      <c r="A34" s="14" t="s">
        <v>134</v>
      </c>
      <c r="C34" s="36" t="s">
        <v>30</v>
      </c>
      <c r="D34" s="24">
        <v>0.163</v>
      </c>
      <c r="E34" s="20">
        <f>$B$10*$D$34</f>
        <v>0</v>
      </c>
      <c r="F34" s="37">
        <f>$B$9*$D$34</f>
        <v>0</v>
      </c>
    </row>
    <row r="35" spans="1:6" ht="13.5" thickBot="1">
      <c r="A35" s="14" t="s">
        <v>135</v>
      </c>
      <c r="C35" s="38" t="s">
        <v>31</v>
      </c>
      <c r="D35" s="42">
        <v>0.224</v>
      </c>
      <c r="E35" s="40">
        <f>$B$10*$D$35</f>
        <v>0</v>
      </c>
      <c r="F35" s="41">
        <f>$B$9*$D$35</f>
        <v>0</v>
      </c>
    </row>
    <row r="36" ht="13.5" thickBot="1">
      <c r="A36" s="14" t="s">
        <v>0</v>
      </c>
    </row>
    <row r="37" spans="1:7" ht="12.75">
      <c r="A37" s="26" t="s">
        <v>39</v>
      </c>
      <c r="C37" s="2"/>
      <c r="D37" s="28" t="s">
        <v>39</v>
      </c>
      <c r="E37" s="30"/>
      <c r="F37" s="30"/>
      <c r="G37" s="43"/>
    </row>
    <row r="38" spans="1:7" ht="12.75">
      <c r="A38" s="13"/>
      <c r="D38" s="32"/>
      <c r="E38" s="22" t="s">
        <v>41</v>
      </c>
      <c r="F38" s="22" t="s">
        <v>40</v>
      </c>
      <c r="G38" s="44" t="s">
        <v>1</v>
      </c>
    </row>
    <row r="39" spans="1:7" ht="12.75">
      <c r="A39" s="13"/>
      <c r="D39" s="34" t="s">
        <v>2</v>
      </c>
      <c r="E39" s="23" t="s">
        <v>27</v>
      </c>
      <c r="F39" s="23" t="s">
        <v>27</v>
      </c>
      <c r="G39" s="45" t="s">
        <v>28</v>
      </c>
    </row>
    <row r="40" spans="1:7" ht="12.75">
      <c r="A40" s="13"/>
      <c r="D40" s="34" t="s">
        <v>6</v>
      </c>
      <c r="E40" s="25">
        <f>$F$22</f>
        <v>0</v>
      </c>
      <c r="F40" s="25">
        <f>$F$31</f>
        <v>0</v>
      </c>
      <c r="G40" s="46">
        <f>($E$40+$F$40)/2000</f>
        <v>0</v>
      </c>
    </row>
    <row r="41" spans="1:7" ht="12.75">
      <c r="A41" s="13"/>
      <c r="D41" s="36" t="s">
        <v>5</v>
      </c>
      <c r="E41" s="20">
        <f>$F$23</f>
        <v>0</v>
      </c>
      <c r="F41" s="20">
        <f>$F$32</f>
        <v>0</v>
      </c>
      <c r="G41" s="46">
        <f>($E$41+$F$41)/2000</f>
        <v>0</v>
      </c>
    </row>
    <row r="42" spans="4:7" ht="12.75">
      <c r="D42" s="36" t="s">
        <v>8</v>
      </c>
      <c r="E42" s="20">
        <f>$F$24</f>
        <v>0</v>
      </c>
      <c r="F42" s="20">
        <f>$F$33</f>
        <v>0</v>
      </c>
      <c r="G42" s="46">
        <f>($E$42+$F$42)/2000</f>
        <v>0</v>
      </c>
    </row>
    <row r="43" spans="4:7" ht="12.75">
      <c r="D43" s="36" t="s">
        <v>30</v>
      </c>
      <c r="E43" s="20">
        <f>$F$25</f>
        <v>0</v>
      </c>
      <c r="F43" s="20">
        <f>$F$34</f>
        <v>0</v>
      </c>
      <c r="G43" s="46">
        <f>($E$43+$F$43)/2000</f>
        <v>0</v>
      </c>
    </row>
    <row r="44" spans="4:7" ht="13.5" thickBot="1">
      <c r="D44" s="38" t="s">
        <v>31</v>
      </c>
      <c r="E44" s="40">
        <f>$F$26</f>
        <v>0</v>
      </c>
      <c r="F44" s="40">
        <f>$F$35</f>
        <v>0</v>
      </c>
      <c r="G44" s="47">
        <f>($E$44+$F$44)/2000</f>
        <v>0</v>
      </c>
    </row>
    <row r="45" ht="13.5" thickBot="1"/>
    <row r="46" spans="1:7" ht="12.75">
      <c r="A46" s="57" t="s">
        <v>42</v>
      </c>
      <c r="B46" s="30"/>
      <c r="C46" s="30"/>
      <c r="D46" s="30"/>
      <c r="E46" s="30"/>
      <c r="F46" s="30"/>
      <c r="G46" s="43"/>
    </row>
    <row r="47" spans="1:7" ht="12.75">
      <c r="A47" s="50"/>
      <c r="B47" s="48" t="s">
        <v>3</v>
      </c>
      <c r="C47" s="48" t="s">
        <v>44</v>
      </c>
      <c r="D47" s="48" t="s">
        <v>29</v>
      </c>
      <c r="E47" s="48" t="s">
        <v>1</v>
      </c>
      <c r="F47" s="48" t="s">
        <v>29</v>
      </c>
      <c r="G47" s="59" t="s">
        <v>62</v>
      </c>
    </row>
    <row r="48" spans="1:7" ht="12.75">
      <c r="A48" s="51" t="s">
        <v>2</v>
      </c>
      <c r="B48" s="18" t="s">
        <v>57</v>
      </c>
      <c r="C48" s="18" t="s">
        <v>43</v>
      </c>
      <c r="D48" s="18" t="s">
        <v>43</v>
      </c>
      <c r="E48" s="18" t="s">
        <v>27</v>
      </c>
      <c r="F48" s="18" t="s">
        <v>27</v>
      </c>
      <c r="G48" s="59" t="s">
        <v>63</v>
      </c>
    </row>
    <row r="49" spans="1:7" ht="12.75">
      <c r="A49" s="52" t="s">
        <v>45</v>
      </c>
      <c r="B49" s="49">
        <v>0.00013</v>
      </c>
      <c r="C49" s="24">
        <f>($B$11/$E$9)*$B$49</f>
        <v>8.666666666666665E-05</v>
      </c>
      <c r="D49" s="82">
        <v>1</v>
      </c>
      <c r="E49" s="49">
        <f>$B$9*$B$49</f>
        <v>0</v>
      </c>
      <c r="F49" s="82">
        <v>38</v>
      </c>
      <c r="G49" s="60" t="str">
        <f>IF($C$49&gt;=$D$49,"yes",IF($E$49&gt;=$F$49,"yes","no"))</f>
        <v>no</v>
      </c>
    </row>
    <row r="50" spans="1:7" ht="12.75">
      <c r="A50" s="52" t="s">
        <v>68</v>
      </c>
      <c r="B50" s="49">
        <v>3E-05</v>
      </c>
      <c r="C50" s="24"/>
      <c r="D50" s="83" t="s">
        <v>61</v>
      </c>
      <c r="E50" s="49"/>
      <c r="F50" s="82" t="s">
        <v>61</v>
      </c>
      <c r="G50" s="60"/>
    </row>
    <row r="51" spans="1:7" ht="12.75">
      <c r="A51" s="52" t="s">
        <v>46</v>
      </c>
      <c r="B51" s="49">
        <v>3E-05</v>
      </c>
      <c r="C51" s="24">
        <f>($B$11/$E$9)*$B$51</f>
        <v>1.9999999999999998E-05</v>
      </c>
      <c r="D51" s="82">
        <v>0.00044</v>
      </c>
      <c r="E51" s="49">
        <f>$B$9*$B$51</f>
        <v>0</v>
      </c>
      <c r="F51" s="82">
        <v>0.0072</v>
      </c>
      <c r="G51" s="60" t="str">
        <f>IF($C$51&gt;=$D$51,"yes",IF($E$51&gt;=$F$51,"yes","no"))</f>
        <v>no</v>
      </c>
    </row>
    <row r="52" spans="1:7" ht="12.75">
      <c r="A52" s="52" t="s">
        <v>47</v>
      </c>
      <c r="B52" s="49">
        <v>1.4E-06</v>
      </c>
      <c r="C52" s="24"/>
      <c r="D52" s="83" t="s">
        <v>61</v>
      </c>
      <c r="E52" s="49">
        <f>$B$9*$B$52</f>
        <v>0</v>
      </c>
      <c r="F52" s="82">
        <v>0.047</v>
      </c>
      <c r="G52" s="60" t="str">
        <f>IF($E$52&gt;=$F$52,"yes","no")</f>
        <v>no</v>
      </c>
    </row>
    <row r="53" spans="1:7" ht="12.75">
      <c r="A53" s="52" t="s">
        <v>48</v>
      </c>
      <c r="B53" s="49">
        <v>1.1E-05</v>
      </c>
      <c r="C53" s="24"/>
      <c r="D53" s="83" t="s">
        <v>61</v>
      </c>
      <c r="E53" s="49">
        <f>$B$9*$B$53</f>
        <v>0</v>
      </c>
      <c r="F53" s="82">
        <v>0.026</v>
      </c>
      <c r="G53" s="60" t="str">
        <f>IF($E$53&gt;=$F$53,"yes","no")</f>
        <v>no</v>
      </c>
    </row>
    <row r="54" spans="1:7" ht="12.75">
      <c r="A54" s="52" t="s">
        <v>49</v>
      </c>
      <c r="B54" s="49">
        <v>1.4E-05</v>
      </c>
      <c r="C54" s="24"/>
      <c r="D54" s="83" t="s">
        <v>61</v>
      </c>
      <c r="E54" s="49">
        <f>$B$9*$B$54</f>
        <v>0</v>
      </c>
      <c r="F54" s="82">
        <v>0.00077</v>
      </c>
      <c r="G54" s="60" t="str">
        <f>IF($E$54&gt;=$F$54,"yes","no")</f>
        <v>no</v>
      </c>
    </row>
    <row r="55" spans="1:7" ht="12.75">
      <c r="A55" s="52" t="s">
        <v>50</v>
      </c>
      <c r="B55" s="49">
        <v>2.7E-05</v>
      </c>
      <c r="C55" s="24">
        <f>($B$11/$E$9)*$B$55</f>
        <v>1.7999999999999997E-05</v>
      </c>
      <c r="D55" s="82">
        <v>0.22</v>
      </c>
      <c r="E55" s="49"/>
      <c r="F55" s="82" t="s">
        <v>61</v>
      </c>
      <c r="G55" s="60" t="str">
        <f>IF($C$55&gt;=$D$55,"yes","no")</f>
        <v>no</v>
      </c>
    </row>
    <row r="56" spans="1:7" ht="12.75">
      <c r="A56" s="52" t="s">
        <v>4</v>
      </c>
      <c r="B56" s="49">
        <v>3.4E-05</v>
      </c>
      <c r="C56" s="24">
        <f>($B$11/$E$9)*$B$56</f>
        <v>2.2666666666666664E-05</v>
      </c>
      <c r="D56" s="82">
        <v>0.12</v>
      </c>
      <c r="E56" s="49">
        <f>$B$9*$B$56</f>
        <v>0</v>
      </c>
      <c r="F56" s="82">
        <v>18</v>
      </c>
      <c r="G56" s="60" t="str">
        <f>IF($C$56&gt;=$D$56,"yes",IF($E$56&gt;=$F$56,"yes","no"))</f>
        <v>no</v>
      </c>
    </row>
    <row r="57" spans="1:7" ht="12.75">
      <c r="A57" s="52" t="s">
        <v>51</v>
      </c>
      <c r="B57" s="49">
        <v>0.072</v>
      </c>
      <c r="C57" s="24">
        <f>($B$11/$E$9)*$B$57</f>
        <v>0.047999999999999994</v>
      </c>
      <c r="D57" s="82">
        <v>4.6</v>
      </c>
      <c r="E57" s="49">
        <f>$B$9*$B$57</f>
        <v>0</v>
      </c>
      <c r="F57" s="82">
        <v>350</v>
      </c>
      <c r="G57" s="60" t="str">
        <f>IF($C$57&gt;=$D$57,"yes",IF($E$57&gt;=$F$57,"yes","no"))</f>
        <v>no</v>
      </c>
    </row>
    <row r="58" spans="1:7" ht="12.75">
      <c r="A58" s="52" t="s">
        <v>52</v>
      </c>
      <c r="B58" s="49">
        <v>0.00066</v>
      </c>
      <c r="C58" s="24">
        <f>($B$11/$E$9)*$B$58</f>
        <v>0.00043999999999999996</v>
      </c>
      <c r="D58" s="82">
        <v>0.53</v>
      </c>
      <c r="E58" s="49">
        <f>$B$9*$B$58</f>
        <v>0</v>
      </c>
      <c r="F58" s="82">
        <v>540</v>
      </c>
      <c r="G58" s="60" t="str">
        <f>IF($C$58&gt;=$D$58,"yes",IF($E$58&gt;=$F$58,"yes","no"))</f>
        <v>no</v>
      </c>
    </row>
    <row r="59" spans="1:7" ht="12.75">
      <c r="A59" s="52" t="s">
        <v>53</v>
      </c>
      <c r="B59" s="49">
        <v>6.6E-05</v>
      </c>
      <c r="C59" s="24"/>
      <c r="D59" s="83" t="s">
        <v>61</v>
      </c>
      <c r="E59" s="49">
        <f>$B$9*$B$59</f>
        <v>0</v>
      </c>
      <c r="F59" s="82">
        <v>3.2</v>
      </c>
      <c r="G59" s="60" t="str">
        <f>IF($E$59&gt;=$F$59,"yes","no")</f>
        <v>no</v>
      </c>
    </row>
    <row r="60" spans="1:7" ht="15.75">
      <c r="A60" s="52" t="s">
        <v>136</v>
      </c>
      <c r="B60" s="49">
        <v>0.0034</v>
      </c>
      <c r="C60" s="24">
        <f>(0.013/$E$9)*$B$60</f>
        <v>2.9466666666666666E-07</v>
      </c>
      <c r="D60" s="82">
        <v>0.0013</v>
      </c>
      <c r="E60" s="49">
        <f>$B$9*$B$60</f>
        <v>0</v>
      </c>
      <c r="F60" s="82">
        <v>0.27</v>
      </c>
      <c r="G60" s="60" t="str">
        <f>IF($C$60&gt;=$D$60,"yes",IF($E$60&gt;=$F$60,"yes","no"))</f>
        <v>no</v>
      </c>
    </row>
    <row r="61" spans="1:7" ht="12.75">
      <c r="A61" s="52" t="s">
        <v>54</v>
      </c>
      <c r="B61" s="49">
        <v>3.8E-05</v>
      </c>
      <c r="C61" s="24">
        <f>($B$11/$E$9)*$B$61</f>
        <v>2.5333333333333334E-05</v>
      </c>
      <c r="D61" s="82">
        <v>0.013</v>
      </c>
      <c r="E61" s="49">
        <f>$B$9*$B$61</f>
        <v>0</v>
      </c>
      <c r="F61" s="82">
        <v>0.43</v>
      </c>
      <c r="G61" s="60" t="str">
        <f>IF($C$61&gt;=$D$61,"yes",IF($E$61&gt;=$F$61,"yes","no"))</f>
        <v>no</v>
      </c>
    </row>
    <row r="62" spans="1:7" ht="12.75">
      <c r="A62" s="52" t="s">
        <v>55</v>
      </c>
      <c r="B62" s="49">
        <v>4.4E-05</v>
      </c>
      <c r="C62" s="24"/>
      <c r="D62" s="83" t="s">
        <v>61</v>
      </c>
      <c r="E62" s="49">
        <f>$B$9*$B$62</f>
        <v>0</v>
      </c>
      <c r="F62" s="82">
        <v>770</v>
      </c>
      <c r="G62" s="60" t="str">
        <f>IF($E$62&gt;=$F$62,"yes","no")</f>
        <v>no</v>
      </c>
    </row>
    <row r="63" spans="1:7" ht="12.75">
      <c r="A63" s="52" t="s">
        <v>56</v>
      </c>
      <c r="B63" s="49">
        <v>0.00035</v>
      </c>
      <c r="C63" s="24"/>
      <c r="D63" s="83" t="s">
        <v>61</v>
      </c>
      <c r="E63" s="49"/>
      <c r="F63" s="82" t="s">
        <v>61</v>
      </c>
      <c r="G63" s="60"/>
    </row>
    <row r="64" spans="1:7" ht="12.75">
      <c r="A64" s="53" t="s">
        <v>60</v>
      </c>
      <c r="B64" s="49">
        <v>1.4E-09</v>
      </c>
      <c r="C64" s="24"/>
      <c r="D64" s="83" t="s">
        <v>61</v>
      </c>
      <c r="E64" s="49">
        <f>$B$9*$B$64</f>
        <v>0</v>
      </c>
      <c r="F64" s="82">
        <v>3.4E-07</v>
      </c>
      <c r="G64" s="60" t="str">
        <f>IF($E$64&gt;=$F$64,"yes","no")</f>
        <v>no</v>
      </c>
    </row>
    <row r="65" spans="1:7" ht="13.5" thickBot="1">
      <c r="A65" s="56" t="s">
        <v>69</v>
      </c>
      <c r="B65" s="54">
        <v>4.9E-08</v>
      </c>
      <c r="C65" s="42"/>
      <c r="D65" s="84" t="s">
        <v>61</v>
      </c>
      <c r="E65" s="54">
        <f>$B$9*$B$65</f>
        <v>0</v>
      </c>
      <c r="F65" s="85">
        <v>0.0069</v>
      </c>
      <c r="G65" s="58" t="str">
        <f>IF($E$65&gt;=$F$65,"yes","no")</f>
        <v>no</v>
      </c>
    </row>
    <row r="66" spans="1:7" ht="12.75">
      <c r="A66" s="86" t="s">
        <v>137</v>
      </c>
      <c r="G66" s="16"/>
    </row>
    <row r="67" ht="12.75">
      <c r="A67" s="4" t="s">
        <v>138</v>
      </c>
    </row>
  </sheetData>
  <sheetProtection/>
  <conditionalFormatting sqref="N7">
    <cfRule type="cellIs" priority="1" dxfId="1" operator="lessThan" stopIfTrue="1">
      <formula>M7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44.8515625" style="0" bestFit="1" customWidth="1"/>
    <col min="2" max="2" width="13.28125" style="0" bestFit="1" customWidth="1"/>
    <col min="3" max="3" width="9.57421875" style="0" customWidth="1"/>
    <col min="4" max="4" width="29.140625" style="0" bestFit="1" customWidth="1"/>
  </cols>
  <sheetData>
    <row r="1" spans="1:7" ht="13.5" thickBot="1">
      <c r="A1" s="13" t="s">
        <v>10</v>
      </c>
      <c r="B1" s="61"/>
      <c r="C1" s="2"/>
      <c r="D1" s="2"/>
      <c r="E1" s="2"/>
      <c r="F1" s="2"/>
      <c r="G1" s="2"/>
    </row>
    <row r="2" spans="1:7" ht="13.5" thickBot="1">
      <c r="A2" s="13" t="s">
        <v>11</v>
      </c>
      <c r="B2" s="61"/>
      <c r="C2" s="2"/>
      <c r="D2" s="2"/>
      <c r="E2" s="2"/>
      <c r="F2" s="2"/>
      <c r="G2" s="2"/>
    </row>
    <row r="3" spans="1:7" ht="13.5" thickBot="1">
      <c r="A3" s="13" t="s">
        <v>12</v>
      </c>
      <c r="B3" s="62"/>
      <c r="C3" s="2"/>
      <c r="D3" s="2"/>
      <c r="E3" s="2"/>
      <c r="F3" s="9"/>
      <c r="G3" s="2"/>
    </row>
    <row r="4" spans="1:7" ht="12.75">
      <c r="A4" s="13"/>
      <c r="B4" s="6"/>
      <c r="C4" s="2"/>
      <c r="D4" s="2"/>
      <c r="E4" s="2"/>
      <c r="F4" s="2"/>
      <c r="G4" s="2"/>
    </row>
    <row r="5" spans="1:7" ht="12.75">
      <c r="A5" s="26" t="s">
        <v>64</v>
      </c>
      <c r="B5" s="1"/>
      <c r="C5" s="2"/>
      <c r="D5" s="4"/>
      <c r="E5" s="5"/>
      <c r="F5" s="2"/>
      <c r="G5" s="9"/>
    </row>
    <row r="6" spans="1:7" ht="12.75">
      <c r="A6" s="8"/>
      <c r="B6" s="2"/>
      <c r="C6" s="2"/>
      <c r="D6" s="2"/>
      <c r="E6" s="2"/>
      <c r="F6" s="2"/>
      <c r="G6" s="9"/>
    </row>
    <row r="7" spans="1:7" ht="13.5" thickBot="1">
      <c r="A7" s="13" t="s">
        <v>13</v>
      </c>
      <c r="B7" s="2"/>
      <c r="C7" s="2"/>
      <c r="D7" s="1" t="s">
        <v>16</v>
      </c>
      <c r="E7" s="2"/>
      <c r="F7" s="2"/>
      <c r="G7" s="2"/>
    </row>
    <row r="8" spans="1:7" ht="16.5" thickBot="1">
      <c r="A8" s="13" t="s">
        <v>22</v>
      </c>
      <c r="B8" s="63"/>
      <c r="C8" s="3"/>
      <c r="D8" s="13" t="s">
        <v>19</v>
      </c>
      <c r="E8" s="2">
        <v>1020</v>
      </c>
      <c r="F8" s="2"/>
      <c r="G8" s="2"/>
    </row>
    <row r="9" spans="1:7" ht="13.5" thickBot="1">
      <c r="A9" s="13" t="s">
        <v>65</v>
      </c>
      <c r="B9" s="63"/>
      <c r="C9" s="3"/>
      <c r="D9" s="2" t="s">
        <v>0</v>
      </c>
      <c r="E9" s="2"/>
      <c r="F9" s="2"/>
      <c r="G9" s="6"/>
    </row>
    <row r="10" spans="1:7" ht="13.5" thickBot="1">
      <c r="A10" s="13" t="s">
        <v>14</v>
      </c>
      <c r="B10" s="63">
        <v>100</v>
      </c>
      <c r="C10" s="3"/>
      <c r="D10" s="2"/>
      <c r="E10" s="2"/>
      <c r="F10" s="2"/>
      <c r="G10" s="6"/>
    </row>
    <row r="11" spans="1:7" ht="13.5" thickBot="1">
      <c r="A11" s="13" t="s">
        <v>15</v>
      </c>
      <c r="B11" s="63"/>
      <c r="C11" s="2"/>
      <c r="D11" s="2"/>
      <c r="E11" s="2"/>
      <c r="F11" s="2"/>
      <c r="G11" s="6"/>
    </row>
    <row r="12" spans="1:7" ht="12.75">
      <c r="A12" s="8"/>
      <c r="B12" s="8"/>
      <c r="C12" s="12"/>
      <c r="D12" s="2"/>
      <c r="E12" s="2"/>
      <c r="F12" s="2"/>
      <c r="G12" s="2"/>
    </row>
    <row r="13" spans="1:7" ht="12.75">
      <c r="A13" s="15" t="s">
        <v>9</v>
      </c>
      <c r="B13" s="8"/>
      <c r="C13" s="8"/>
      <c r="D13" s="8"/>
      <c r="E13" s="8"/>
      <c r="F13" s="8"/>
      <c r="G13" s="8"/>
    </row>
    <row r="14" spans="1:7" ht="13.5" thickBot="1">
      <c r="A14" s="13" t="s">
        <v>21</v>
      </c>
      <c r="B14" s="2">
        <f>$B$9*$B$11/$B$10</f>
        <v>0</v>
      </c>
      <c r="C14" s="8"/>
      <c r="D14" s="8"/>
      <c r="E14" s="8"/>
      <c r="F14" s="8"/>
      <c r="G14" s="8"/>
    </row>
    <row r="15" spans="1:7" ht="13.5" thickBot="1">
      <c r="A15" s="13" t="s">
        <v>66</v>
      </c>
      <c r="B15" s="63">
        <f>$B$9*$B$11</f>
        <v>0</v>
      </c>
      <c r="C15" s="3"/>
      <c r="D15" s="8"/>
      <c r="E15" s="8"/>
      <c r="F15" s="8"/>
      <c r="G15" s="8"/>
    </row>
    <row r="16" spans="1:7" ht="15.75">
      <c r="A16" s="13" t="s">
        <v>33</v>
      </c>
      <c r="B16" s="11">
        <f>$B$8*$B$9/($B$10*E$8)</f>
        <v>0</v>
      </c>
      <c r="C16" s="8"/>
      <c r="D16" s="8"/>
      <c r="E16" s="8"/>
      <c r="F16" s="8"/>
      <c r="G16" s="8"/>
    </row>
    <row r="17" spans="1:7" ht="15.75">
      <c r="A17" s="13" t="s">
        <v>23</v>
      </c>
      <c r="B17" s="67">
        <f>$B$8*$B$15/($B$10*$E$8)</f>
        <v>0</v>
      </c>
      <c r="C17" s="8"/>
      <c r="D17" s="8"/>
      <c r="E17" s="8"/>
      <c r="F17" s="8"/>
      <c r="G17" s="8"/>
    </row>
    <row r="18" spans="1:7" ht="13.5" thickBot="1">
      <c r="A18" s="13"/>
      <c r="B18" s="8"/>
      <c r="C18" s="8"/>
      <c r="D18" s="8"/>
      <c r="E18" s="8"/>
      <c r="F18" s="8"/>
      <c r="G18" s="8"/>
    </row>
    <row r="19" spans="1:7" ht="12.75">
      <c r="A19" s="27" t="s">
        <v>24</v>
      </c>
      <c r="B19" s="1"/>
      <c r="C19" s="28" t="s">
        <v>32</v>
      </c>
      <c r="D19" s="29"/>
      <c r="E19" s="30"/>
      <c r="F19" s="31"/>
      <c r="G19" s="8"/>
    </row>
    <row r="20" spans="3:6" ht="12.75">
      <c r="C20" s="32"/>
      <c r="D20" s="17"/>
      <c r="E20" s="22" t="s">
        <v>26</v>
      </c>
      <c r="F20" s="33" t="s">
        <v>1</v>
      </c>
    </row>
    <row r="21" spans="1:6" ht="15.75">
      <c r="A21" s="21" t="s">
        <v>7</v>
      </c>
      <c r="C21" s="34" t="s">
        <v>2</v>
      </c>
      <c r="D21" s="18" t="s">
        <v>34</v>
      </c>
      <c r="E21" s="23" t="s">
        <v>25</v>
      </c>
      <c r="F21" s="35" t="s">
        <v>27</v>
      </c>
    </row>
    <row r="22" spans="1:6" ht="12.75">
      <c r="A22" s="14" t="s">
        <v>59</v>
      </c>
      <c r="C22" s="36" t="s">
        <v>6</v>
      </c>
      <c r="D22" s="19">
        <v>7.6</v>
      </c>
      <c r="E22" s="20">
        <f>$B$16*$D$22</f>
        <v>0</v>
      </c>
      <c r="F22" s="37">
        <f>$B$17*$D$22</f>
        <v>0</v>
      </c>
    </row>
    <row r="23" spans="1:6" ht="12.75">
      <c r="A23" s="14" t="s">
        <v>58</v>
      </c>
      <c r="C23" s="36" t="s">
        <v>5</v>
      </c>
      <c r="D23" s="19">
        <v>100</v>
      </c>
      <c r="E23" s="20">
        <f>$B$16*$D$23</f>
        <v>0</v>
      </c>
      <c r="F23" s="37">
        <f>$B$17*$D$23</f>
        <v>0</v>
      </c>
    </row>
    <row r="24" spans="1:6" ht="12.75">
      <c r="A24" s="14" t="s">
        <v>130</v>
      </c>
      <c r="C24" s="36" t="s">
        <v>8</v>
      </c>
      <c r="D24" s="19">
        <v>84</v>
      </c>
      <c r="E24" s="20">
        <f>$B$16*$D$24</f>
        <v>0</v>
      </c>
      <c r="F24" s="37">
        <f>$B$17*$D$24</f>
        <v>0</v>
      </c>
    </row>
    <row r="25" spans="1:6" ht="12.75">
      <c r="A25" s="13"/>
      <c r="C25" s="36" t="s">
        <v>30</v>
      </c>
      <c r="D25" s="19">
        <v>0.6</v>
      </c>
      <c r="E25" s="20">
        <f>$B$16*$D$25</f>
        <v>0</v>
      </c>
      <c r="F25" s="37">
        <f>$B$17*$D$25</f>
        <v>0</v>
      </c>
    </row>
    <row r="26" spans="1:6" ht="13.5" thickBot="1">
      <c r="A26" s="13"/>
      <c r="C26" s="38" t="s">
        <v>31</v>
      </c>
      <c r="D26" s="39">
        <v>5.5</v>
      </c>
      <c r="E26" s="40">
        <f>$B$16*$D$26</f>
        <v>0</v>
      </c>
      <c r="F26" s="41">
        <f>$B$17*$D$26</f>
        <v>0</v>
      </c>
    </row>
    <row r="27" ht="13.5" thickBot="1">
      <c r="A27" s="13"/>
    </row>
    <row r="28" spans="1:6" ht="12.75">
      <c r="A28" s="26" t="s">
        <v>35</v>
      </c>
      <c r="C28" s="28" t="s">
        <v>38</v>
      </c>
      <c r="D28" s="29"/>
      <c r="E28" s="30"/>
      <c r="F28" s="31"/>
    </row>
    <row r="29" spans="1:6" ht="12.75">
      <c r="A29" s="13"/>
      <c r="C29" s="32"/>
      <c r="D29" s="17"/>
      <c r="E29" s="22" t="s">
        <v>26</v>
      </c>
      <c r="F29" s="33" t="s">
        <v>1</v>
      </c>
    </row>
    <row r="30" spans="1:6" ht="12.75">
      <c r="A30" s="21" t="s">
        <v>7</v>
      </c>
      <c r="C30" s="34" t="s">
        <v>2</v>
      </c>
      <c r="D30" s="18" t="s">
        <v>36</v>
      </c>
      <c r="E30" s="23" t="s">
        <v>25</v>
      </c>
      <c r="F30" s="35" t="s">
        <v>27</v>
      </c>
    </row>
    <row r="31" spans="1:6" ht="12.75">
      <c r="A31" s="14" t="s">
        <v>131</v>
      </c>
      <c r="C31" s="36" t="s">
        <v>6</v>
      </c>
      <c r="D31" s="65">
        <v>1.13</v>
      </c>
      <c r="E31" s="20">
        <f>($B$9/2000)*$D$31</f>
        <v>0</v>
      </c>
      <c r="F31" s="20">
        <f>($B$15/2000)*$D$31</f>
        <v>0</v>
      </c>
    </row>
    <row r="32" spans="1:6" ht="12.75">
      <c r="A32" s="14" t="s">
        <v>132</v>
      </c>
      <c r="C32" s="36" t="s">
        <v>5</v>
      </c>
      <c r="D32" s="65">
        <v>3.56</v>
      </c>
      <c r="E32" s="20">
        <f>($B$9/2000)*$D$32</f>
        <v>0</v>
      </c>
      <c r="F32" s="20">
        <f>($B$15/2000)*$D$32</f>
        <v>0</v>
      </c>
    </row>
    <row r="33" spans="1:6" ht="12.75">
      <c r="A33" s="14" t="s">
        <v>133</v>
      </c>
      <c r="C33" s="36" t="s">
        <v>8</v>
      </c>
      <c r="D33" s="65">
        <v>2.95</v>
      </c>
      <c r="E33" s="20">
        <f>($B$9/2000)*$D$33</f>
        <v>0</v>
      </c>
      <c r="F33" s="20">
        <f>($B$15/2000)*$D$33</f>
        <v>0</v>
      </c>
    </row>
    <row r="34" spans="1:6" ht="12.75">
      <c r="A34" s="14" t="s">
        <v>134</v>
      </c>
      <c r="C34" s="36" t="s">
        <v>30</v>
      </c>
      <c r="D34" s="65">
        <v>2.17</v>
      </c>
      <c r="E34" s="20">
        <f>($B$9/2000)*$D$34</f>
        <v>0</v>
      </c>
      <c r="F34" s="20">
        <f>($B$15/2000)*$D$34</f>
        <v>0</v>
      </c>
    </row>
    <row r="35" spans="1:6" ht="13.5" thickBot="1">
      <c r="A35" s="14" t="s">
        <v>135</v>
      </c>
      <c r="C35" s="38" t="s">
        <v>31</v>
      </c>
      <c r="D35" s="66">
        <v>2.99</v>
      </c>
      <c r="E35" s="20">
        <f>($B$9/2000)*$D$35</f>
        <v>0</v>
      </c>
      <c r="F35" s="20">
        <f>($B$15/2000)*$D$35</f>
        <v>0</v>
      </c>
    </row>
    <row r="36" ht="13.5" thickBot="1">
      <c r="A36" s="14" t="s">
        <v>0</v>
      </c>
    </row>
    <row r="37" spans="1:7" ht="12.75">
      <c r="A37" s="26" t="s">
        <v>39</v>
      </c>
      <c r="C37" s="2"/>
      <c r="D37" s="28" t="s">
        <v>39</v>
      </c>
      <c r="E37" s="30"/>
      <c r="F37" s="30"/>
      <c r="G37" s="43"/>
    </row>
    <row r="38" spans="1:7" ht="12.75">
      <c r="A38" s="13"/>
      <c r="D38" s="32"/>
      <c r="E38" s="22" t="s">
        <v>41</v>
      </c>
      <c r="F38" s="22" t="s">
        <v>40</v>
      </c>
      <c r="G38" s="44" t="s">
        <v>1</v>
      </c>
    </row>
    <row r="39" spans="1:7" ht="12.75">
      <c r="A39" s="13"/>
      <c r="D39" s="34" t="s">
        <v>2</v>
      </c>
      <c r="E39" s="23" t="s">
        <v>27</v>
      </c>
      <c r="F39" s="23" t="s">
        <v>27</v>
      </c>
      <c r="G39" s="45" t="s">
        <v>28</v>
      </c>
    </row>
    <row r="40" spans="1:7" ht="12.75">
      <c r="A40" s="13"/>
      <c r="D40" s="34" t="s">
        <v>6</v>
      </c>
      <c r="E40" s="25">
        <f>$F$22</f>
        <v>0</v>
      </c>
      <c r="F40" s="25">
        <f>$F$31</f>
        <v>0</v>
      </c>
      <c r="G40" s="46">
        <f>($E$40+$F$40)/2000</f>
        <v>0</v>
      </c>
    </row>
    <row r="41" spans="1:7" ht="12.75">
      <c r="A41" s="13"/>
      <c r="D41" s="36" t="s">
        <v>5</v>
      </c>
      <c r="E41" s="20">
        <f>$F$23</f>
        <v>0</v>
      </c>
      <c r="F41" s="20">
        <f>$F$32</f>
        <v>0</v>
      </c>
      <c r="G41" s="46">
        <f>($E$41+$F$41)/2000</f>
        <v>0</v>
      </c>
    </row>
    <row r="42" spans="4:7" ht="12.75">
      <c r="D42" s="36" t="s">
        <v>8</v>
      </c>
      <c r="E42" s="20">
        <f>$F$24</f>
        <v>0</v>
      </c>
      <c r="F42" s="20">
        <f>$F$33</f>
        <v>0</v>
      </c>
      <c r="G42" s="46">
        <f>($E$42+$F$42)/2000</f>
        <v>0</v>
      </c>
    </row>
    <row r="43" spans="4:7" ht="12.75">
      <c r="D43" s="36" t="s">
        <v>30</v>
      </c>
      <c r="E43" s="20">
        <f>$F$25</f>
        <v>0</v>
      </c>
      <c r="F43" s="20">
        <f>$F$34</f>
        <v>0</v>
      </c>
      <c r="G43" s="46">
        <f>($E$43+$F$43)/2000</f>
        <v>0</v>
      </c>
    </row>
    <row r="44" spans="4:7" ht="13.5" thickBot="1">
      <c r="D44" s="38" t="s">
        <v>31</v>
      </c>
      <c r="E44" s="40">
        <f>$F$26</f>
        <v>0</v>
      </c>
      <c r="F44" s="40">
        <f>$F$35</f>
        <v>0</v>
      </c>
      <c r="G44" s="47">
        <f>($E$44+$F$44)/2000</f>
        <v>0</v>
      </c>
    </row>
    <row r="45" ht="13.5" thickBot="1"/>
    <row r="46" spans="1:7" ht="12.75">
      <c r="A46" s="57" t="s">
        <v>42</v>
      </c>
      <c r="B46" s="30"/>
      <c r="C46" s="30"/>
      <c r="D46" s="30"/>
      <c r="E46" s="30"/>
      <c r="F46" s="30"/>
      <c r="G46" s="43"/>
    </row>
    <row r="47" spans="1:7" ht="12.75">
      <c r="A47" s="50"/>
      <c r="B47" s="48" t="s">
        <v>3</v>
      </c>
      <c r="C47" s="48" t="s">
        <v>44</v>
      </c>
      <c r="D47" s="48" t="s">
        <v>29</v>
      </c>
      <c r="E47" s="48" t="s">
        <v>1</v>
      </c>
      <c r="F47" s="48" t="s">
        <v>29</v>
      </c>
      <c r="G47" s="59" t="s">
        <v>62</v>
      </c>
    </row>
    <row r="48" spans="1:7" ht="12.75">
      <c r="A48" s="51" t="s">
        <v>2</v>
      </c>
      <c r="B48" s="18" t="s">
        <v>67</v>
      </c>
      <c r="C48" s="18" t="s">
        <v>43</v>
      </c>
      <c r="D48" s="18" t="s">
        <v>43</v>
      </c>
      <c r="E48" s="18" t="s">
        <v>27</v>
      </c>
      <c r="F48" s="18" t="s">
        <v>27</v>
      </c>
      <c r="G48" s="59" t="s">
        <v>63</v>
      </c>
    </row>
    <row r="49" spans="1:7" ht="12.75">
      <c r="A49" s="52" t="s">
        <v>45</v>
      </c>
      <c r="B49" s="49">
        <v>0.00013</v>
      </c>
      <c r="C49" s="24">
        <f>($B$9/150)*$B$49</f>
        <v>0</v>
      </c>
      <c r="D49" s="82">
        <v>1</v>
      </c>
      <c r="E49" s="24">
        <f>($B$15/150)*$B$49</f>
        <v>0</v>
      </c>
      <c r="F49" s="82">
        <v>38</v>
      </c>
      <c r="G49" s="60" t="str">
        <f>IF($C$49&gt;=$D$49,"yes",IF($E$49&gt;=$F$49,"yes","no"))</f>
        <v>no</v>
      </c>
    </row>
    <row r="50" spans="1:7" ht="12.75">
      <c r="A50" s="52" t="s">
        <v>68</v>
      </c>
      <c r="B50" s="49">
        <v>3E-05</v>
      </c>
      <c r="C50" s="24"/>
      <c r="D50" s="83" t="s">
        <v>61</v>
      </c>
      <c r="E50" s="24"/>
      <c r="F50" s="82" t="s">
        <v>61</v>
      </c>
      <c r="G50" s="60"/>
    </row>
    <row r="51" spans="1:7" ht="12.75">
      <c r="A51" s="52" t="s">
        <v>46</v>
      </c>
      <c r="B51" s="49">
        <v>3E-05</v>
      </c>
      <c r="C51" s="24">
        <f>($B$9/150)*$B$51</f>
        <v>0</v>
      </c>
      <c r="D51" s="82">
        <v>0.00044</v>
      </c>
      <c r="E51" s="24">
        <f>($B$15/150)*$B$51</f>
        <v>0</v>
      </c>
      <c r="F51" s="82">
        <v>0.0072</v>
      </c>
      <c r="G51" s="60" t="str">
        <f>IF($C$51&gt;=$D$51,"yes",IF($E$51&gt;=$F$51,"yes","no"))</f>
        <v>no</v>
      </c>
    </row>
    <row r="52" spans="1:7" ht="12.75">
      <c r="A52" s="52" t="s">
        <v>47</v>
      </c>
      <c r="B52" s="49">
        <v>1.4E-06</v>
      </c>
      <c r="C52" s="24"/>
      <c r="D52" s="83" t="s">
        <v>61</v>
      </c>
      <c r="E52" s="24">
        <f>($B$15/150)*$B$52</f>
        <v>0</v>
      </c>
      <c r="F52" s="82">
        <v>0.047</v>
      </c>
      <c r="G52" s="60" t="str">
        <f>IF($E$52&gt;=$F$52,"yes","no")</f>
        <v>no</v>
      </c>
    </row>
    <row r="53" spans="1:7" ht="12.75">
      <c r="A53" s="52" t="s">
        <v>48</v>
      </c>
      <c r="B53" s="49">
        <v>1.1E-05</v>
      </c>
      <c r="C53" s="24"/>
      <c r="D53" s="83" t="s">
        <v>61</v>
      </c>
      <c r="E53" s="24">
        <f>($B$15/150)*$B$53</f>
        <v>0</v>
      </c>
      <c r="F53" s="82">
        <v>0.026</v>
      </c>
      <c r="G53" s="60" t="str">
        <f>IF($E$53&gt;=$F$53,"yes","no")</f>
        <v>no</v>
      </c>
    </row>
    <row r="54" spans="1:7" ht="12.75">
      <c r="A54" s="52" t="s">
        <v>49</v>
      </c>
      <c r="B54" s="49">
        <v>1.4E-05</v>
      </c>
      <c r="C54" s="24"/>
      <c r="D54" s="83" t="s">
        <v>61</v>
      </c>
      <c r="E54" s="24">
        <f>($B$15/150)*$B$54</f>
        <v>0</v>
      </c>
      <c r="F54" s="82">
        <v>0.00077</v>
      </c>
      <c r="G54" s="60" t="str">
        <f>IF($E$54&gt;=$F$54,"yes","no")</f>
        <v>no</v>
      </c>
    </row>
    <row r="55" spans="1:7" ht="12.75">
      <c r="A55" s="52" t="s">
        <v>50</v>
      </c>
      <c r="B55" s="49">
        <v>2.7E-05</v>
      </c>
      <c r="C55" s="24">
        <f>($B$9/150)*$B$55</f>
        <v>0</v>
      </c>
      <c r="D55" s="82">
        <v>0.22</v>
      </c>
      <c r="E55" s="24"/>
      <c r="F55" s="82" t="s">
        <v>61</v>
      </c>
      <c r="G55" s="60" t="str">
        <f>IF($C$55&gt;=$D$55,"yes","no")</f>
        <v>no</v>
      </c>
    </row>
    <row r="56" spans="1:7" ht="12.75">
      <c r="A56" s="52" t="s">
        <v>4</v>
      </c>
      <c r="B56" s="49">
        <v>3.4E-05</v>
      </c>
      <c r="C56" s="24">
        <f>($B$9/150)*$B$56</f>
        <v>0</v>
      </c>
      <c r="D56" s="82">
        <v>0.12</v>
      </c>
      <c r="E56" s="24">
        <f>($B$15/150)*$B$56</f>
        <v>0</v>
      </c>
      <c r="F56" s="82">
        <v>18</v>
      </c>
      <c r="G56" s="60" t="str">
        <f>IF($C$56&gt;=$D$56,"yes",IF($E$56&gt;=$F$56,"yes","no"))</f>
        <v>no</v>
      </c>
    </row>
    <row r="57" spans="1:7" ht="12.75">
      <c r="A57" s="52" t="s">
        <v>51</v>
      </c>
      <c r="B57" s="49">
        <v>0.072</v>
      </c>
      <c r="C57" s="24">
        <f>($B$9/150)*$B$57</f>
        <v>0</v>
      </c>
      <c r="D57" s="82">
        <v>4.6</v>
      </c>
      <c r="E57" s="24">
        <f>($B$15/150)*$B$57</f>
        <v>0</v>
      </c>
      <c r="F57" s="82">
        <v>350</v>
      </c>
      <c r="G57" s="60" t="str">
        <f>IF($C$57&gt;=$D$57,"yes",IF($E$57&gt;=$F$57,"yes","no"))</f>
        <v>no</v>
      </c>
    </row>
    <row r="58" spans="1:7" ht="12.75">
      <c r="A58" s="52" t="s">
        <v>52</v>
      </c>
      <c r="B58" s="49">
        <v>0.00066</v>
      </c>
      <c r="C58" s="24">
        <f>($B$9/150)*$B$58</f>
        <v>0</v>
      </c>
      <c r="D58" s="82">
        <v>0.53</v>
      </c>
      <c r="E58" s="24">
        <f>($B$15/150)*$B$58</f>
        <v>0</v>
      </c>
      <c r="F58" s="82">
        <v>540</v>
      </c>
      <c r="G58" s="60" t="str">
        <f>IF($C$58&gt;=$D$58,"yes",IF($E$58&gt;=$F$58,"yes","no"))</f>
        <v>no</v>
      </c>
    </row>
    <row r="59" spans="1:7" ht="12.75">
      <c r="A59" s="52" t="s">
        <v>53</v>
      </c>
      <c r="B59" s="49">
        <v>6.6E-05</v>
      </c>
      <c r="C59" s="24"/>
      <c r="D59" s="83" t="s">
        <v>61</v>
      </c>
      <c r="E59" s="24">
        <f>($B$15/150)*$B$59</f>
        <v>0</v>
      </c>
      <c r="F59" s="82">
        <v>3.2</v>
      </c>
      <c r="G59" s="60" t="str">
        <f>IF($E$59&gt;=$F$59,"yes","no")</f>
        <v>no</v>
      </c>
    </row>
    <row r="60" spans="1:7" ht="12.75">
      <c r="A60" s="52" t="s">
        <v>54</v>
      </c>
      <c r="B60" s="49">
        <v>3.8E-05</v>
      </c>
      <c r="C60" s="24">
        <f>($B$9/150)*$B$60</f>
        <v>0</v>
      </c>
      <c r="D60" s="82">
        <v>0.013</v>
      </c>
      <c r="E60" s="24">
        <f>($B$15/150)*$B$60</f>
        <v>0</v>
      </c>
      <c r="F60" s="82">
        <v>0.43</v>
      </c>
      <c r="G60" s="60" t="str">
        <f>IF($C$60&gt;=$D$60,"yes",IF($E$60&gt;=$F$60,"yes","no"))</f>
        <v>no</v>
      </c>
    </row>
    <row r="61" spans="1:7" ht="12.75">
      <c r="A61" s="52" t="s">
        <v>55</v>
      </c>
      <c r="B61" s="49">
        <v>4.4E-05</v>
      </c>
      <c r="C61" s="24"/>
      <c r="D61" s="83" t="s">
        <v>61</v>
      </c>
      <c r="E61" s="24">
        <f>($B$15/150)*$B$61</f>
        <v>0</v>
      </c>
      <c r="F61" s="82">
        <v>770</v>
      </c>
      <c r="G61" s="60" t="str">
        <f>IF($E$61&gt;=$F$61,"yes","no")</f>
        <v>no</v>
      </c>
    </row>
    <row r="62" spans="1:7" ht="12.75">
      <c r="A62" s="52" t="s">
        <v>56</v>
      </c>
      <c r="B62" s="49">
        <v>0.00035</v>
      </c>
      <c r="C62" s="24"/>
      <c r="D62" s="83" t="s">
        <v>61</v>
      </c>
      <c r="E62" s="24"/>
      <c r="F62" s="82" t="s">
        <v>61</v>
      </c>
      <c r="G62" s="60"/>
    </row>
    <row r="63" spans="1:7" ht="12.75">
      <c r="A63" s="53" t="s">
        <v>60</v>
      </c>
      <c r="B63" s="49">
        <v>1.4E-09</v>
      </c>
      <c r="C63" s="24"/>
      <c r="D63" s="83" t="s">
        <v>61</v>
      </c>
      <c r="E63" s="24">
        <f>($B$15/150)*$B$63</f>
        <v>0</v>
      </c>
      <c r="F63" s="82">
        <v>3.4E-07</v>
      </c>
      <c r="G63" s="60" t="str">
        <f>IF($E$63&gt;=$F$63,"yes","no")</f>
        <v>no</v>
      </c>
    </row>
    <row r="64" spans="1:7" ht="13.5" thickBot="1">
      <c r="A64" s="56" t="s">
        <v>69</v>
      </c>
      <c r="B64" s="54">
        <v>4.9E-08</v>
      </c>
      <c r="C64" s="42"/>
      <c r="D64" s="84" t="s">
        <v>61</v>
      </c>
      <c r="E64" s="42">
        <f>($B$15/150)*$B$64</f>
        <v>0</v>
      </c>
      <c r="F64" s="85">
        <v>0.0069</v>
      </c>
      <c r="G64" s="55" t="str">
        <f>IF($E$64&gt;=$F$64,"yes","no")</f>
        <v>no</v>
      </c>
    </row>
    <row r="65" ht="12.75">
      <c r="G65" s="1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E46" sqref="E46"/>
    </sheetView>
  </sheetViews>
  <sheetFormatPr defaultColWidth="9.140625" defaultRowHeight="12.75"/>
  <cols>
    <col min="2" max="2" width="10.140625" style="0" bestFit="1" customWidth="1"/>
    <col min="3" max="3" width="36.140625" style="0" bestFit="1" customWidth="1"/>
  </cols>
  <sheetData>
    <row r="1" ht="12.75">
      <c r="A1" t="s">
        <v>70</v>
      </c>
    </row>
    <row r="2" ht="12.75">
      <c r="A2" s="68">
        <v>39513</v>
      </c>
    </row>
    <row r="3" spans="3:7" ht="12.75">
      <c r="C3" s="80" t="s">
        <v>129</v>
      </c>
      <c r="D3" s="80"/>
      <c r="E3" s="80" t="s">
        <v>127</v>
      </c>
      <c r="F3" s="80"/>
      <c r="G3" s="80"/>
    </row>
    <row r="4" spans="1:7" ht="51">
      <c r="A4" t="s">
        <v>71</v>
      </c>
      <c r="B4" t="s">
        <v>72</v>
      </c>
      <c r="C4" t="s">
        <v>73</v>
      </c>
      <c r="D4" s="69" t="s">
        <v>74</v>
      </c>
      <c r="E4" t="s">
        <v>75</v>
      </c>
      <c r="F4" s="70" t="s">
        <v>76</v>
      </c>
      <c r="G4" s="71" t="s">
        <v>77</v>
      </c>
    </row>
    <row r="5" spans="1:7" ht="12.75">
      <c r="A5" t="s">
        <v>78</v>
      </c>
      <c r="B5" t="s">
        <v>79</v>
      </c>
      <c r="C5" t="s">
        <v>80</v>
      </c>
      <c r="D5" s="72">
        <v>7.94E-11</v>
      </c>
      <c r="E5" t="s">
        <v>81</v>
      </c>
      <c r="F5" s="73">
        <v>1</v>
      </c>
      <c r="G5" s="74">
        <f aca="true" t="shared" si="0" ref="G5:G19">D5*F5</f>
        <v>7.94E-11</v>
      </c>
    </row>
    <row r="6" spans="1:7" ht="12.75">
      <c r="A6" t="s">
        <v>78</v>
      </c>
      <c r="B6" t="s">
        <v>82</v>
      </c>
      <c r="C6" t="s">
        <v>83</v>
      </c>
      <c r="D6" s="72">
        <v>2.33E-10</v>
      </c>
      <c r="E6" t="s">
        <v>81</v>
      </c>
      <c r="F6">
        <v>1</v>
      </c>
      <c r="G6" s="74">
        <f t="shared" si="0"/>
        <v>2.33E-10</v>
      </c>
    </row>
    <row r="7" spans="1:7" ht="12.75">
      <c r="A7" t="s">
        <v>78</v>
      </c>
      <c r="B7" t="s">
        <v>84</v>
      </c>
      <c r="C7" t="s">
        <v>85</v>
      </c>
      <c r="D7" s="72">
        <v>2.75E-10</v>
      </c>
      <c r="E7" t="s">
        <v>81</v>
      </c>
      <c r="F7">
        <v>0.1</v>
      </c>
      <c r="G7" s="74">
        <f t="shared" si="0"/>
        <v>2.75E-11</v>
      </c>
    </row>
    <row r="8" spans="1:7" ht="12.75">
      <c r="A8" t="s">
        <v>78</v>
      </c>
      <c r="B8" t="s">
        <v>86</v>
      </c>
      <c r="C8" t="s">
        <v>87</v>
      </c>
      <c r="D8" s="72">
        <v>4.92E-10</v>
      </c>
      <c r="E8" t="s">
        <v>81</v>
      </c>
      <c r="F8">
        <v>0.1</v>
      </c>
      <c r="G8" s="74">
        <f t="shared" si="0"/>
        <v>4.9199999999999996E-11</v>
      </c>
    </row>
    <row r="9" spans="1:7" ht="12.75">
      <c r="A9" t="s">
        <v>78</v>
      </c>
      <c r="B9" t="s">
        <v>88</v>
      </c>
      <c r="C9" t="s">
        <v>89</v>
      </c>
      <c r="D9" s="72">
        <v>3.97E-10</v>
      </c>
      <c r="E9" t="s">
        <v>81</v>
      </c>
      <c r="F9">
        <v>0.1</v>
      </c>
      <c r="G9" s="74">
        <f t="shared" si="0"/>
        <v>3.97E-11</v>
      </c>
    </row>
    <row r="10" spans="1:7" ht="12.75">
      <c r="A10" t="s">
        <v>78</v>
      </c>
      <c r="B10" t="s">
        <v>90</v>
      </c>
      <c r="C10" t="s">
        <v>91</v>
      </c>
      <c r="D10" s="72">
        <v>3.79E-09</v>
      </c>
      <c r="E10" t="s">
        <v>81</v>
      </c>
      <c r="F10">
        <v>0.01</v>
      </c>
      <c r="G10" s="74">
        <f t="shared" si="0"/>
        <v>3.7900000000000006E-11</v>
      </c>
    </row>
    <row r="11" spans="1:7" ht="12.75">
      <c r="A11" t="s">
        <v>78</v>
      </c>
      <c r="B11" t="s">
        <v>92</v>
      </c>
      <c r="C11" t="s">
        <v>93</v>
      </c>
      <c r="D11" s="72">
        <v>5.19E-10</v>
      </c>
      <c r="E11" t="s">
        <v>81</v>
      </c>
      <c r="F11" s="73">
        <v>0.1</v>
      </c>
      <c r="G11" s="74">
        <f t="shared" si="0"/>
        <v>5.1899999999999997E-11</v>
      </c>
    </row>
    <row r="12" spans="1:7" ht="12.75">
      <c r="A12" t="s">
        <v>78</v>
      </c>
      <c r="B12" t="s">
        <v>94</v>
      </c>
      <c r="C12" t="s">
        <v>95</v>
      </c>
      <c r="D12" s="72">
        <v>2.94E-10</v>
      </c>
      <c r="E12" t="s">
        <v>81</v>
      </c>
      <c r="F12">
        <v>0.05</v>
      </c>
      <c r="G12" s="74">
        <f t="shared" si="0"/>
        <v>1.47E-11</v>
      </c>
    </row>
    <row r="13" spans="1:7" ht="12.75">
      <c r="A13" t="s">
        <v>78</v>
      </c>
      <c r="B13" t="s">
        <v>96</v>
      </c>
      <c r="C13" t="s">
        <v>97</v>
      </c>
      <c r="D13" s="72">
        <v>8.85E-10</v>
      </c>
      <c r="E13" t="s">
        <v>81</v>
      </c>
      <c r="F13" s="73">
        <v>0.5</v>
      </c>
      <c r="G13" s="74">
        <f t="shared" si="0"/>
        <v>4.425E-10</v>
      </c>
    </row>
    <row r="14" spans="1:7" ht="12.75">
      <c r="A14" t="s">
        <v>78</v>
      </c>
      <c r="B14" t="s">
        <v>98</v>
      </c>
      <c r="C14" t="s">
        <v>99</v>
      </c>
      <c r="D14" s="72">
        <v>9.53E-10</v>
      </c>
      <c r="E14" t="s">
        <v>81</v>
      </c>
      <c r="F14">
        <v>0.1</v>
      </c>
      <c r="G14" s="74">
        <f t="shared" si="0"/>
        <v>9.53E-11</v>
      </c>
    </row>
    <row r="15" spans="1:7" ht="12.75">
      <c r="A15" t="s">
        <v>78</v>
      </c>
      <c r="B15" t="s">
        <v>100</v>
      </c>
      <c r="C15" t="s">
        <v>101</v>
      </c>
      <c r="D15" s="72">
        <v>1.67E-09</v>
      </c>
      <c r="E15" t="s">
        <v>81</v>
      </c>
      <c r="F15">
        <v>0.1</v>
      </c>
      <c r="G15" s="74">
        <f t="shared" si="0"/>
        <v>1.6700000000000002E-10</v>
      </c>
    </row>
    <row r="16" spans="1:7" ht="12.75">
      <c r="A16" t="s">
        <v>78</v>
      </c>
      <c r="B16" t="s">
        <v>102</v>
      </c>
      <c r="C16" t="s">
        <v>103</v>
      </c>
      <c r="D16" s="72">
        <v>8.52E-10</v>
      </c>
      <c r="E16" t="s">
        <v>81</v>
      </c>
      <c r="F16">
        <v>0.1</v>
      </c>
      <c r="G16" s="74">
        <f t="shared" si="0"/>
        <v>8.52E-11</v>
      </c>
    </row>
    <row r="17" spans="1:7" ht="12.75">
      <c r="A17" t="s">
        <v>78</v>
      </c>
      <c r="B17" t="s">
        <v>104</v>
      </c>
      <c r="C17" t="s">
        <v>105</v>
      </c>
      <c r="D17" s="72">
        <v>3.44E-10</v>
      </c>
      <c r="E17" t="s">
        <v>81</v>
      </c>
      <c r="F17">
        <v>0.1</v>
      </c>
      <c r="G17" s="74">
        <f t="shared" si="0"/>
        <v>3.44E-11</v>
      </c>
    </row>
    <row r="18" spans="1:7" ht="12.75">
      <c r="A18" t="s">
        <v>78</v>
      </c>
      <c r="B18" t="s">
        <v>106</v>
      </c>
      <c r="C18" t="s">
        <v>107</v>
      </c>
      <c r="D18" s="72">
        <v>4.57E-09</v>
      </c>
      <c r="E18" t="s">
        <v>81</v>
      </c>
      <c r="F18">
        <v>0.01</v>
      </c>
      <c r="G18" s="74">
        <f t="shared" si="0"/>
        <v>4.57E-11</v>
      </c>
    </row>
    <row r="19" spans="1:7" ht="12.75">
      <c r="A19" t="s">
        <v>78</v>
      </c>
      <c r="B19" t="s">
        <v>108</v>
      </c>
      <c r="C19" t="s">
        <v>109</v>
      </c>
      <c r="D19" s="72">
        <v>2.78E-10</v>
      </c>
      <c r="E19" t="s">
        <v>81</v>
      </c>
      <c r="F19">
        <v>0.01</v>
      </c>
      <c r="G19" s="74">
        <f t="shared" si="0"/>
        <v>2.7800000000000003E-12</v>
      </c>
    </row>
    <row r="20" spans="6:7" ht="12.75">
      <c r="F20" s="75" t="s">
        <v>110</v>
      </c>
      <c r="G20" s="76">
        <f>SUM(G5:G19)</f>
        <v>1.4061800000000002E-09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E46" sqref="E46"/>
    </sheetView>
  </sheetViews>
  <sheetFormatPr defaultColWidth="9.140625" defaultRowHeight="12.75"/>
  <cols>
    <col min="1" max="1" width="18.8515625" style="0" bestFit="1" customWidth="1"/>
    <col min="2" max="2" width="8.140625" style="0" bestFit="1" customWidth="1"/>
    <col min="3" max="3" width="21.57421875" style="0" bestFit="1" customWidth="1"/>
    <col min="4" max="4" width="8.421875" style="0" bestFit="1" customWidth="1"/>
    <col min="5" max="5" width="14.421875" style="0" bestFit="1" customWidth="1"/>
    <col min="6" max="6" width="11.7109375" style="0" customWidth="1"/>
    <col min="7" max="7" width="11.28125" style="0" customWidth="1"/>
  </cols>
  <sheetData>
    <row r="1" ht="12.75">
      <c r="A1" t="s">
        <v>70</v>
      </c>
    </row>
    <row r="2" ht="12.75">
      <c r="A2" s="68">
        <v>39513</v>
      </c>
    </row>
    <row r="3" spans="2:7" ht="12.75">
      <c r="B3" s="80" t="s">
        <v>128</v>
      </c>
      <c r="C3" s="80"/>
      <c r="D3" s="81"/>
      <c r="E3" s="80" t="s">
        <v>127</v>
      </c>
      <c r="G3" s="80"/>
    </row>
    <row r="4" spans="1:7" ht="51">
      <c r="A4" t="s">
        <v>71</v>
      </c>
      <c r="B4" t="s">
        <v>72</v>
      </c>
      <c r="C4" t="s">
        <v>73</v>
      </c>
      <c r="D4" t="s">
        <v>74</v>
      </c>
      <c r="E4" t="s">
        <v>75</v>
      </c>
      <c r="F4" s="70" t="s">
        <v>111</v>
      </c>
      <c r="G4" s="77" t="s">
        <v>112</v>
      </c>
    </row>
    <row r="5" spans="1:7" ht="12.75">
      <c r="A5" t="s">
        <v>78</v>
      </c>
      <c r="B5" t="s">
        <v>113</v>
      </c>
      <c r="C5" t="s">
        <v>114</v>
      </c>
      <c r="D5" s="78">
        <v>9.76E-09</v>
      </c>
      <c r="E5" t="s">
        <v>81</v>
      </c>
      <c r="F5">
        <v>0.1</v>
      </c>
      <c r="G5" s="74">
        <f aca="true" t="shared" si="0" ref="G5:G11">D5*F5</f>
        <v>9.76E-10</v>
      </c>
    </row>
    <row r="6" spans="1:7" ht="12.75">
      <c r="A6" t="s">
        <v>78</v>
      </c>
      <c r="B6" t="s">
        <v>115</v>
      </c>
      <c r="C6" t="s">
        <v>116</v>
      </c>
      <c r="D6" s="78">
        <v>1.59E-08</v>
      </c>
      <c r="E6" t="s">
        <v>81</v>
      </c>
      <c r="F6">
        <v>0.1</v>
      </c>
      <c r="G6" s="74">
        <f t="shared" si="0"/>
        <v>1.59E-09</v>
      </c>
    </row>
    <row r="7" spans="1:7" ht="12.75">
      <c r="A7" t="s">
        <v>78</v>
      </c>
      <c r="B7" t="s">
        <v>117</v>
      </c>
      <c r="C7" t="s">
        <v>118</v>
      </c>
      <c r="D7" s="78">
        <v>1.42E-08</v>
      </c>
      <c r="E7" t="s">
        <v>81</v>
      </c>
      <c r="F7">
        <v>0.1</v>
      </c>
      <c r="G7" s="74">
        <f t="shared" si="0"/>
        <v>1.42E-09</v>
      </c>
    </row>
    <row r="8" spans="1:7" ht="12.75">
      <c r="A8" t="s">
        <v>78</v>
      </c>
      <c r="B8" t="s">
        <v>119</v>
      </c>
      <c r="C8" t="s">
        <v>120</v>
      </c>
      <c r="D8" s="78">
        <v>2.91E-08</v>
      </c>
      <c r="E8" t="s">
        <v>81</v>
      </c>
      <c r="F8">
        <v>1</v>
      </c>
      <c r="G8" s="74">
        <f t="shared" si="0"/>
        <v>2.91E-08</v>
      </c>
    </row>
    <row r="9" spans="1:7" ht="12.75">
      <c r="A9" t="s">
        <v>78</v>
      </c>
      <c r="B9" t="s">
        <v>121</v>
      </c>
      <c r="C9" t="s">
        <v>122</v>
      </c>
      <c r="D9" s="78">
        <v>5.4E-08</v>
      </c>
      <c r="E9" t="s">
        <v>81</v>
      </c>
      <c r="F9">
        <v>0.01</v>
      </c>
      <c r="G9" s="74">
        <f t="shared" si="0"/>
        <v>5.4E-10</v>
      </c>
    </row>
    <row r="10" spans="1:7" ht="12.75">
      <c r="A10" t="s">
        <v>78</v>
      </c>
      <c r="B10" t="s">
        <v>123</v>
      </c>
      <c r="C10" t="s">
        <v>124</v>
      </c>
      <c r="D10" s="78">
        <v>1.27E-08</v>
      </c>
      <c r="E10" t="s">
        <v>81</v>
      </c>
      <c r="F10">
        <v>1.05</v>
      </c>
      <c r="G10" s="74">
        <f t="shared" si="0"/>
        <v>1.3335E-08</v>
      </c>
    </row>
    <row r="11" spans="1:7" ht="12.75">
      <c r="A11" t="s">
        <v>78</v>
      </c>
      <c r="B11" t="s">
        <v>125</v>
      </c>
      <c r="C11" t="s">
        <v>126</v>
      </c>
      <c r="D11" s="78">
        <v>1.54E-08</v>
      </c>
      <c r="E11" t="s">
        <v>81</v>
      </c>
      <c r="F11">
        <v>0.1</v>
      </c>
      <c r="G11" s="74">
        <f t="shared" si="0"/>
        <v>1.54E-09</v>
      </c>
    </row>
    <row r="12" spans="6:7" ht="12.75">
      <c r="F12" s="75" t="s">
        <v>110</v>
      </c>
      <c r="G12" s="79">
        <f>SUM(G5:G11)</f>
        <v>4.850099999999999E-08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BAAQMD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clee</dc:creator>
  <cp:keywords/>
  <dc:description/>
  <cp:lastModifiedBy>Chris Anderson</cp:lastModifiedBy>
  <dcterms:created xsi:type="dcterms:W3CDTF">2008-04-09T23:47:38Z</dcterms:created>
  <dcterms:modified xsi:type="dcterms:W3CDTF">2015-03-30T20:23:50Z</dcterms:modified>
  <cp:category/>
  <cp:version/>
  <cp:contentType/>
  <cp:contentStatus/>
</cp:coreProperties>
</file>